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\AppData\Local\Microsoft\Windows\INetCache\Content.Outlook\T9O95UUT\"/>
    </mc:Choice>
  </mc:AlternateContent>
  <bookViews>
    <workbookView xWindow="480" yWindow="30" windowWidth="27960" windowHeight="13110" activeTab="1"/>
  </bookViews>
  <sheets>
    <sheet name="דוח לתושב" sheetId="1" r:id="rId1"/>
    <sheet name="צבעוני" sheetId="2" r:id="rId2"/>
    <sheet name="גיליון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50" i="2" l="1"/>
  <c r="F49" i="2"/>
  <c r="F48" i="2"/>
  <c r="B48" i="2"/>
  <c r="K46" i="2"/>
  <c r="J46" i="2"/>
  <c r="K45" i="2"/>
  <c r="J45" i="2"/>
  <c r="D45" i="2"/>
  <c r="C45" i="2"/>
  <c r="K44" i="2"/>
  <c r="J44" i="2"/>
  <c r="D44" i="2"/>
  <c r="C44" i="2"/>
  <c r="K43" i="2"/>
  <c r="J43" i="2"/>
  <c r="D43" i="2"/>
  <c r="D46" i="2" s="1"/>
  <c r="C43" i="2"/>
  <c r="K41" i="2"/>
  <c r="J41" i="2"/>
  <c r="K39" i="2"/>
  <c r="J39" i="2"/>
  <c r="D38" i="2"/>
  <c r="C38" i="2"/>
  <c r="K37" i="2"/>
  <c r="J37" i="2"/>
  <c r="K36" i="2"/>
  <c r="J36" i="2"/>
  <c r="K35" i="2"/>
  <c r="J35" i="2"/>
  <c r="K34" i="2"/>
  <c r="J34" i="2"/>
  <c r="K29" i="2"/>
  <c r="J29" i="2"/>
  <c r="B29" i="2"/>
  <c r="F26" i="2"/>
  <c r="D26" i="2"/>
  <c r="C26" i="2"/>
  <c r="K25" i="2"/>
  <c r="J25" i="2"/>
  <c r="F25" i="2"/>
  <c r="D25" i="2"/>
  <c r="C25" i="2"/>
  <c r="K24" i="2"/>
  <c r="J24" i="2"/>
  <c r="F24" i="2"/>
  <c r="D24" i="2"/>
  <c r="C24" i="2"/>
  <c r="K23" i="2"/>
  <c r="J23" i="2"/>
  <c r="F23" i="2"/>
  <c r="D23" i="2"/>
  <c r="C23" i="2"/>
  <c r="K22" i="2"/>
  <c r="J22" i="2"/>
  <c r="F22" i="2"/>
  <c r="D22" i="2"/>
  <c r="C22" i="2"/>
  <c r="K21" i="2"/>
  <c r="J21" i="2"/>
  <c r="I21" i="2"/>
  <c r="F21" i="2"/>
  <c r="D21" i="2"/>
  <c r="C21" i="2"/>
  <c r="K20" i="2"/>
  <c r="J20" i="2"/>
  <c r="F20" i="2"/>
  <c r="D20" i="2"/>
  <c r="C20" i="2"/>
  <c r="F19" i="2"/>
  <c r="D19" i="2"/>
  <c r="D27" i="2" s="1"/>
  <c r="C19" i="2"/>
  <c r="K16" i="2"/>
  <c r="J16" i="2"/>
  <c r="K15" i="2"/>
  <c r="J15" i="2"/>
  <c r="F15" i="2"/>
  <c r="D15" i="2"/>
  <c r="C15" i="2"/>
  <c r="K14" i="2"/>
  <c r="J14" i="2"/>
  <c r="F14" i="2"/>
  <c r="D14" i="2"/>
  <c r="C14" i="2"/>
  <c r="K13" i="2"/>
  <c r="J13" i="2"/>
  <c r="F13" i="2"/>
  <c r="D13" i="2"/>
  <c r="C13" i="2"/>
  <c r="K12" i="2"/>
  <c r="J12" i="2"/>
  <c r="F12" i="2"/>
  <c r="D12" i="2"/>
  <c r="C12" i="2"/>
  <c r="K11" i="2"/>
  <c r="J11" i="2"/>
  <c r="F11" i="2"/>
  <c r="D11" i="2"/>
  <c r="C11" i="2"/>
  <c r="K10" i="2"/>
  <c r="D42" i="2" s="1"/>
  <c r="J10" i="2"/>
  <c r="J19" i="2" s="1"/>
  <c r="F10" i="2"/>
  <c r="F18" i="2" s="1"/>
  <c r="D10" i="2"/>
  <c r="D18" i="2" s="1"/>
  <c r="C10" i="2"/>
  <c r="C18" i="2" s="1"/>
  <c r="G7" i="2"/>
  <c r="C7" i="2"/>
  <c r="G6" i="2"/>
  <c r="C6" i="2"/>
  <c r="C5" i="2"/>
  <c r="E2" i="2"/>
  <c r="E1" i="2"/>
  <c r="C16" i="2" l="1"/>
  <c r="C29" i="2" s="1"/>
  <c r="K17" i="2"/>
  <c r="J38" i="2"/>
  <c r="J40" i="2" s="1"/>
  <c r="J42" i="2" s="1"/>
  <c r="J17" i="2"/>
  <c r="C27" i="2"/>
  <c r="J26" i="2"/>
  <c r="K26" i="2"/>
  <c r="C46" i="2"/>
  <c r="D16" i="2"/>
  <c r="F27" i="2"/>
  <c r="G19" i="2" s="1"/>
  <c r="F16" i="2"/>
  <c r="F29" i="2" s="1"/>
  <c r="D33" i="2" s="1"/>
  <c r="K38" i="2"/>
  <c r="K40" i="2" s="1"/>
  <c r="K42" i="2" s="1"/>
  <c r="E25" i="2"/>
  <c r="E26" i="2"/>
  <c r="E22" i="2"/>
  <c r="E21" i="2"/>
  <c r="E23" i="2"/>
  <c r="E24" i="2"/>
  <c r="E19" i="2"/>
  <c r="G23" i="2"/>
  <c r="G24" i="2"/>
  <c r="G25" i="2"/>
  <c r="G26" i="2"/>
  <c r="G22" i="2"/>
  <c r="G21" i="2"/>
  <c r="D35" i="2"/>
  <c r="D34" i="2"/>
  <c r="G15" i="2"/>
  <c r="G12" i="2"/>
  <c r="E13" i="2"/>
  <c r="C36" i="2"/>
  <c r="C35" i="2"/>
  <c r="C34" i="2"/>
  <c r="E15" i="2"/>
  <c r="E11" i="2"/>
  <c r="D29" i="2"/>
  <c r="C33" i="2" s="1"/>
  <c r="E12" i="2"/>
  <c r="C37" i="2"/>
  <c r="K19" i="2"/>
  <c r="J28" i="2"/>
  <c r="C32" i="2"/>
  <c r="J33" i="2"/>
  <c r="C42" i="2"/>
  <c r="K28" i="2"/>
  <c r="D32" i="2"/>
  <c r="K33" i="2"/>
  <c r="B50" i="1"/>
  <c r="F49" i="1"/>
  <c r="F48" i="1"/>
  <c r="B48" i="1"/>
  <c r="K46" i="1"/>
  <c r="J46" i="1"/>
  <c r="K45" i="1"/>
  <c r="J45" i="1"/>
  <c r="D45" i="1"/>
  <c r="C45" i="1"/>
  <c r="K44" i="1"/>
  <c r="J44" i="1"/>
  <c r="D44" i="1"/>
  <c r="C44" i="1"/>
  <c r="K43" i="1"/>
  <c r="J43" i="1"/>
  <c r="D43" i="1"/>
  <c r="C43" i="1"/>
  <c r="K41" i="1"/>
  <c r="J41" i="1"/>
  <c r="K39" i="1"/>
  <c r="J39" i="1"/>
  <c r="D38" i="1"/>
  <c r="C38" i="1"/>
  <c r="K37" i="1"/>
  <c r="J37" i="1"/>
  <c r="K36" i="1"/>
  <c r="J36" i="1"/>
  <c r="K35" i="1"/>
  <c r="J35" i="1"/>
  <c r="K34" i="1"/>
  <c r="J34" i="1"/>
  <c r="J38" i="1" s="1"/>
  <c r="J40" i="1" s="1"/>
  <c r="J42" i="1" s="1"/>
  <c r="K29" i="1"/>
  <c r="J29" i="1"/>
  <c r="B29" i="1"/>
  <c r="F26" i="1"/>
  <c r="D26" i="1"/>
  <c r="C26" i="1"/>
  <c r="K25" i="1"/>
  <c r="J25" i="1"/>
  <c r="F25" i="1"/>
  <c r="D25" i="1"/>
  <c r="C25" i="1"/>
  <c r="K24" i="1"/>
  <c r="J24" i="1"/>
  <c r="F24" i="1"/>
  <c r="D24" i="1"/>
  <c r="C24" i="1"/>
  <c r="K23" i="1"/>
  <c r="J23" i="1"/>
  <c r="F23" i="1"/>
  <c r="D23" i="1"/>
  <c r="C23" i="1"/>
  <c r="K22" i="1"/>
  <c r="J22" i="1"/>
  <c r="F22" i="1"/>
  <c r="D22" i="1"/>
  <c r="C22" i="1"/>
  <c r="K21" i="1"/>
  <c r="J21" i="1"/>
  <c r="I21" i="1"/>
  <c r="F21" i="1"/>
  <c r="D21" i="1"/>
  <c r="C21" i="1"/>
  <c r="K20" i="1"/>
  <c r="J20" i="1"/>
  <c r="F20" i="1"/>
  <c r="D20" i="1"/>
  <c r="C20" i="1"/>
  <c r="F19" i="1"/>
  <c r="D19" i="1"/>
  <c r="C19" i="1"/>
  <c r="K16" i="1"/>
  <c r="J16" i="1"/>
  <c r="K15" i="1"/>
  <c r="J15" i="1"/>
  <c r="F15" i="1"/>
  <c r="D15" i="1"/>
  <c r="C15" i="1"/>
  <c r="K14" i="1"/>
  <c r="J14" i="1"/>
  <c r="F14" i="1"/>
  <c r="D14" i="1"/>
  <c r="C14" i="1"/>
  <c r="K13" i="1"/>
  <c r="J13" i="1"/>
  <c r="F13" i="1"/>
  <c r="D13" i="1"/>
  <c r="C13" i="1"/>
  <c r="K12" i="1"/>
  <c r="J12" i="1"/>
  <c r="F12" i="1"/>
  <c r="D12" i="1"/>
  <c r="C12" i="1"/>
  <c r="K11" i="1"/>
  <c r="J11" i="1"/>
  <c r="F11" i="1"/>
  <c r="D11" i="1"/>
  <c r="C11" i="1"/>
  <c r="K10" i="1"/>
  <c r="D42" i="1" s="1"/>
  <c r="J10" i="1"/>
  <c r="J19" i="1" s="1"/>
  <c r="F10" i="1"/>
  <c r="F18" i="1" s="1"/>
  <c r="D10" i="1"/>
  <c r="D18" i="1" s="1"/>
  <c r="C10" i="1"/>
  <c r="C18" i="1" s="1"/>
  <c r="G7" i="1"/>
  <c r="C7" i="1"/>
  <c r="G6" i="1"/>
  <c r="C6" i="1"/>
  <c r="C5" i="1"/>
  <c r="E2" i="1"/>
  <c r="E1" i="1"/>
  <c r="D36" i="2" l="1"/>
  <c r="E20" i="2"/>
  <c r="J17" i="1"/>
  <c r="C27" i="1"/>
  <c r="C46" i="1"/>
  <c r="G11" i="2"/>
  <c r="G14" i="2" s="1"/>
  <c r="G16" i="2" s="1"/>
  <c r="D46" i="1"/>
  <c r="G13" i="2"/>
  <c r="D37" i="2"/>
  <c r="E14" i="2"/>
  <c r="E16" i="2" s="1"/>
  <c r="G20" i="2"/>
  <c r="G27" i="2" s="1"/>
  <c r="E27" i="2"/>
  <c r="C37" i="1"/>
  <c r="C16" i="1"/>
  <c r="K17" i="1"/>
  <c r="D27" i="1"/>
  <c r="E26" i="1" s="1"/>
  <c r="K38" i="1"/>
  <c r="K40" i="1" s="1"/>
  <c r="K42" i="1" s="1"/>
  <c r="D16" i="1"/>
  <c r="C35" i="1" s="1"/>
  <c r="F27" i="1"/>
  <c r="G24" i="1" s="1"/>
  <c r="J26" i="1"/>
  <c r="F16" i="1"/>
  <c r="G15" i="1" s="1"/>
  <c r="K26" i="1"/>
  <c r="D34" i="1"/>
  <c r="F29" i="1"/>
  <c r="D33" i="1" s="1"/>
  <c r="E25" i="1"/>
  <c r="E22" i="1"/>
  <c r="E21" i="1"/>
  <c r="E23" i="1"/>
  <c r="E19" i="1"/>
  <c r="C36" i="1"/>
  <c r="G26" i="1"/>
  <c r="K19" i="1"/>
  <c r="J28" i="1"/>
  <c r="C32" i="1"/>
  <c r="J33" i="1"/>
  <c r="C42" i="1"/>
  <c r="K28" i="1"/>
  <c r="D32" i="1"/>
  <c r="K33" i="1"/>
  <c r="G20" i="1" l="1"/>
  <c r="G27" i="1" s="1"/>
  <c r="G21" i="1"/>
  <c r="G23" i="1"/>
  <c r="D37" i="1"/>
  <c r="G22" i="1"/>
  <c r="E11" i="1"/>
  <c r="C29" i="1"/>
  <c r="G25" i="1"/>
  <c r="G19" i="1"/>
  <c r="E15" i="1"/>
  <c r="E13" i="1"/>
  <c r="G12" i="1"/>
  <c r="D35" i="1"/>
  <c r="E12" i="1"/>
  <c r="C34" i="1"/>
  <c r="G11" i="1"/>
  <c r="D36" i="1"/>
  <c r="D29" i="1"/>
  <c r="C33" i="1" s="1"/>
  <c r="E24" i="1"/>
  <c r="E20" i="1" s="1"/>
  <c r="E27" i="1" s="1"/>
  <c r="G13" i="1"/>
  <c r="G14" i="1" l="1"/>
  <c r="G16" i="1" s="1"/>
  <c r="E14" i="1"/>
  <c r="E16" i="1"/>
</calcChain>
</file>

<file path=xl/comments1.xml><?xml version="1.0" encoding="utf-8"?>
<comments xmlns="http://schemas.openxmlformats.org/spreadsheetml/2006/main">
  <authors>
    <author>Sarit Cohen</author>
    <author>nehamap</author>
  </authors>
  <commentList>
    <comment ref="E1" authorId="0" shapeId="0">
      <text>
        <r>
          <rPr>
            <b/>
            <sz val="12"/>
            <color indexed="81"/>
            <rFont val="Tahoma"/>
            <family val="2"/>
          </rPr>
          <t xml:space="preserve">
הדוח לתושב יוצא כחלק מההעברה לקובץ הוורד 
</t>
        </r>
        <r>
          <rPr>
            <b/>
            <u/>
            <sz val="12"/>
            <color indexed="81"/>
            <rFont val="Tahoma"/>
            <family val="2"/>
          </rPr>
          <t>אבל:</t>
        </r>
        <r>
          <rPr>
            <b/>
            <sz val="12"/>
            <color indexed="81"/>
            <rFont val="Tahoma"/>
            <family val="2"/>
          </rPr>
          <t xml:space="preserve">
אין לצרף אותו לדוח הכספי אלא לדוח המפורט בלבד!! </t>
        </r>
      </text>
    </comment>
    <comment ref="B20" authorId="1" shapeId="0">
      <text>
        <r>
          <rPr>
            <sz val="11"/>
            <color indexed="81"/>
            <rFont val="Arial (Hebrew)"/>
            <family val="2"/>
            <charset val="177"/>
          </rPr>
          <t xml:space="preserve">כולל את הסעיפים הבאים:
1. פעולות כלליות
2. הנחות בארנונה
3. חד פעמיות
4. רכישת מים
5. מענק שנתקבל להקטנת גרעון מצטבר
</t>
        </r>
      </text>
    </comment>
    <comment ref="B48" authorId="1" shapeId="0">
      <text>
        <r>
          <rPr>
            <b/>
            <sz val="11"/>
            <color indexed="81"/>
            <rFont val="Arial (Hebrew)"/>
            <family val="2"/>
            <charset val="177"/>
          </rPr>
          <t>ניתן לשנות את התאריך בגליון נתונים משותפים</t>
        </r>
      </text>
    </comment>
  </commentList>
</comments>
</file>

<file path=xl/comments2.xml><?xml version="1.0" encoding="utf-8"?>
<comments xmlns="http://schemas.openxmlformats.org/spreadsheetml/2006/main">
  <authors>
    <author>Sarit Cohen</author>
    <author>nehamap</author>
  </authors>
  <commentList>
    <comment ref="E1" authorId="0" shapeId="0">
      <text>
        <r>
          <rPr>
            <b/>
            <sz val="12"/>
            <color indexed="81"/>
            <rFont val="Tahoma"/>
            <family val="2"/>
          </rPr>
          <t xml:space="preserve">
הדוח לתושב יוצא כחלק מההעברה לקובץ הוורד 
</t>
        </r>
        <r>
          <rPr>
            <b/>
            <u/>
            <sz val="12"/>
            <color indexed="81"/>
            <rFont val="Tahoma"/>
            <family val="2"/>
          </rPr>
          <t>אבל:</t>
        </r>
        <r>
          <rPr>
            <b/>
            <sz val="12"/>
            <color indexed="81"/>
            <rFont val="Tahoma"/>
            <family val="2"/>
          </rPr>
          <t xml:space="preserve">
אין לצרף אותו לדוח הכספי אלא לדוח המפורט בלבד!! </t>
        </r>
      </text>
    </comment>
    <comment ref="B20" authorId="1" shapeId="0">
      <text>
        <r>
          <rPr>
            <sz val="11"/>
            <color indexed="81"/>
            <rFont val="Arial (Hebrew)"/>
            <family val="2"/>
            <charset val="177"/>
          </rPr>
          <t xml:space="preserve">כולל את הסעיפים הבאים:
1. פעולות כלליות
2. הנחות בארנונה
3. חד פעמיות
4. רכישת מים
5. מענק שנתקבל להקטנת גרעון מצטבר
</t>
        </r>
      </text>
    </comment>
    <comment ref="B48" authorId="1" shapeId="0">
      <text>
        <r>
          <rPr>
            <b/>
            <sz val="11"/>
            <color indexed="81"/>
            <rFont val="Arial (Hebrew)"/>
            <family val="2"/>
            <charset val="177"/>
          </rPr>
          <t>ניתן לשנות את התאריך בגליון נתונים משותפים</t>
        </r>
      </text>
    </comment>
  </commentList>
</comments>
</file>

<file path=xl/sharedStrings.xml><?xml version="1.0" encoding="utf-8"?>
<sst xmlns="http://schemas.openxmlformats.org/spreadsheetml/2006/main" count="144" uniqueCount="66">
  <si>
    <t>(באלפי ש"ח)</t>
  </si>
  <si>
    <t>הצג תוכן ענינים</t>
  </si>
  <si>
    <t>מספר תושבים שנה קודמת</t>
  </si>
  <si>
    <t>מספר תושבים *</t>
  </si>
  <si>
    <t>שטח שיפוט (דונם)</t>
  </si>
  <si>
    <t xml:space="preserve">מספר משקי בית </t>
  </si>
  <si>
    <t xml:space="preserve">דירוג סוציואקונומי </t>
  </si>
  <si>
    <t>נתוני ביצוע התקציב הרגיל</t>
  </si>
  <si>
    <t>מאזן</t>
  </si>
  <si>
    <t>הכנסות</t>
  </si>
  <si>
    <t>%</t>
  </si>
  <si>
    <t>נכסים</t>
  </si>
  <si>
    <t xml:space="preserve">הכנסות עצמיות </t>
  </si>
  <si>
    <t>רכוש שוטף</t>
  </si>
  <si>
    <t>השתת' משרד החינוך</t>
  </si>
  <si>
    <t>השקעות</t>
  </si>
  <si>
    <t xml:space="preserve">השתת' משרד הרווחה </t>
  </si>
  <si>
    <t>השקעות לכיסוי קרנות מתוקצבות ואחרות</t>
  </si>
  <si>
    <t>השתת' משרדי ממשלה אחרים</t>
  </si>
  <si>
    <t>גרעון מצטבר בתקציב הרגיל</t>
  </si>
  <si>
    <t>מענקים ומלוות</t>
  </si>
  <si>
    <t>גרעון סופי בתב"ר</t>
  </si>
  <si>
    <t>סה"כ</t>
  </si>
  <si>
    <t>גרעונות זמניים נטו בתב"ר</t>
  </si>
  <si>
    <t>הוצאות</t>
  </si>
  <si>
    <t>משכורות ושכר כללי</t>
  </si>
  <si>
    <t>התחייבויות</t>
  </si>
  <si>
    <t>פעולות אחרות</t>
  </si>
  <si>
    <t>התחייבויות שוטפות</t>
  </si>
  <si>
    <t>שכר חינוך</t>
  </si>
  <si>
    <t>פעולות חינוך</t>
  </si>
  <si>
    <t>קרן לעבודות פיתוח ואחרות</t>
  </si>
  <si>
    <t>שכר רווחה</t>
  </si>
  <si>
    <t>קרנות מתוקצבות</t>
  </si>
  <si>
    <t>פעולות רווחה</t>
  </si>
  <si>
    <t>עודף מצטבר בתקציב הרגיל</t>
  </si>
  <si>
    <t>מימון</t>
  </si>
  <si>
    <t>עודפים זמניים נטו בתב"ר</t>
  </si>
  <si>
    <t xml:space="preserve">פרעון מלוות </t>
  </si>
  <si>
    <t>עומס מלוות לסוף שנה</t>
  </si>
  <si>
    <t>דוח גביה וחייבים - ארנונה</t>
  </si>
  <si>
    <t>% הגרעון השוטף  מההכנסה</t>
  </si>
  <si>
    <t>% הגרעון הנצבר מההכנסה</t>
  </si>
  <si>
    <t>יתרת חוב לתחילת השנה</t>
  </si>
  <si>
    <t>% עומס המלוות מההכנסה</t>
  </si>
  <si>
    <t>חיוב השנה</t>
  </si>
  <si>
    <t>% סך ההתחייבויות מההכנסה</t>
  </si>
  <si>
    <t>הנחות ופטורים שניתנו</t>
  </si>
  <si>
    <t>הוצאה ממוצעת לנפש בש"ח</t>
  </si>
  <si>
    <t>העברה לחובות מסופקים וחובות למחיקה</t>
  </si>
  <si>
    <t>מספר משרות ממוצע</t>
  </si>
  <si>
    <t>סך לגביה</t>
  </si>
  <si>
    <t>גביה בשנת הדוח</t>
  </si>
  <si>
    <t>יתרת חוב לסוף השנה</t>
  </si>
  <si>
    <t>נתוני ביצוע  התקציב הבלתי רגיל</t>
  </si>
  <si>
    <t>חובות מסופקים וחובות למחיקה</t>
  </si>
  <si>
    <t>סה"כ יתרות לסוף שנה כולל חובות מסופקים</t>
  </si>
  <si>
    <t>עודף (גרעון) זמני לתחילת השנה</t>
  </si>
  <si>
    <t>אחוז גביה מהפיגורים (*)</t>
  </si>
  <si>
    <t>תקבולים במהלך השנה</t>
  </si>
  <si>
    <t>אחוז גביה מהשוטף (*)</t>
  </si>
  <si>
    <t>תשלומים במהלך השנה</t>
  </si>
  <si>
    <t>יחס הגביה לחוב הכולל (*)</t>
  </si>
  <si>
    <t>עודף (גרעון) זמני לסוף השנה</t>
  </si>
  <si>
    <t>ממוצע ארנונה למגורים למ"ר</t>
  </si>
  <si>
    <t>(*) השיעורים מחושבים ללא חובות מסופקים וחובות למחיקה.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</si>
</sst>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[Blue]* #,##0_ ;[Red]* _ \(#,##0\);\ \ &quot;          --  &quot;"/>
    <numFmt numFmtId="165" formatCode="#,##0;\(#,##0\)"/>
    <numFmt numFmtId="166" formatCode="#,##0.00%;\(#,##0.00\)%"/>
    <numFmt numFmtId="167" formatCode="#,##0.0;[Black]\(#,##0.0\);\-\-"/>
    <numFmt numFmtId="168" formatCode="#,##0;[Black]\(#,##0\);\-\-"/>
    <numFmt numFmtId="169" formatCode="[Black]* #,##0_ ;[Black]* _ \(#,##0\);\ \ &quot;          --  &quot;"/>
    <numFmt numFmtId="171" formatCode="0_ ;\-0\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1"/>
      <name val="Arial (Hebrew)"/>
      <charset val="177"/>
    </font>
    <font>
      <b/>
      <sz val="12"/>
      <color indexed="9"/>
      <name val="Arial"/>
      <family val="2"/>
    </font>
    <font>
      <sz val="10"/>
      <name val="Arial"/>
      <family val="2"/>
      <charset val="177"/>
    </font>
    <font>
      <b/>
      <u/>
      <sz val="12"/>
      <color indexed="9"/>
      <name val="Arial"/>
      <family val="2"/>
    </font>
    <font>
      <u/>
      <sz val="12"/>
      <color indexed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77"/>
    </font>
    <font>
      <b/>
      <u/>
      <sz val="10"/>
      <name val="Arial"/>
      <family val="2"/>
    </font>
    <font>
      <u/>
      <sz val="1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  <font>
      <sz val="11"/>
      <color indexed="81"/>
      <name val="Arial (Hebrew)"/>
      <family val="2"/>
      <charset val="177"/>
    </font>
    <font>
      <b/>
      <sz val="11"/>
      <color indexed="81"/>
      <name val="Arial (Hebrew)"/>
      <family val="2"/>
      <charset val="177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54"/>
      </right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54"/>
      </right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64"/>
      </bottom>
      <diagonal/>
    </border>
    <border>
      <left/>
      <right style="thin">
        <color indexed="39"/>
      </right>
      <top style="thin">
        <color indexed="64"/>
      </top>
      <bottom style="double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double">
        <color indexed="64"/>
      </bottom>
      <diagonal/>
    </border>
    <border>
      <left style="thin">
        <color indexed="39"/>
      </left>
      <right style="thin">
        <color indexed="5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54"/>
      </right>
      <top style="double">
        <color indexed="64"/>
      </top>
      <bottom/>
      <diagonal/>
    </border>
    <border>
      <left/>
      <right style="thin">
        <color indexed="39"/>
      </right>
      <top style="double">
        <color indexed="64"/>
      </top>
      <bottom/>
      <diagonal/>
    </border>
    <border>
      <left style="thin">
        <color indexed="39"/>
      </left>
      <right style="thin">
        <color indexed="54"/>
      </right>
      <top style="double">
        <color indexed="64"/>
      </top>
      <bottom/>
      <diagonal/>
    </border>
    <border>
      <left/>
      <right style="thin">
        <color indexed="39"/>
      </right>
      <top/>
      <bottom style="double">
        <color indexed="64"/>
      </bottom>
      <diagonal/>
    </border>
    <border>
      <left style="thin">
        <color indexed="3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 style="thin">
        <color indexed="39"/>
      </right>
      <top style="thin">
        <color indexed="64"/>
      </top>
      <bottom/>
      <diagonal/>
    </border>
    <border>
      <left style="thin">
        <color indexed="39"/>
      </left>
      <right style="thin">
        <color indexed="54"/>
      </right>
      <top style="thin">
        <color indexed="64"/>
      </top>
      <bottom/>
      <diagonal/>
    </border>
    <border>
      <left/>
      <right style="thin">
        <color indexed="39"/>
      </right>
      <top style="thin">
        <color indexed="39"/>
      </top>
      <bottom style="thin">
        <color indexed="54"/>
      </bottom>
      <diagonal/>
    </border>
    <border>
      <left style="thin">
        <color indexed="39"/>
      </left>
      <right style="thin">
        <color indexed="54"/>
      </right>
      <top style="thin">
        <color indexed="39"/>
      </top>
      <bottom style="thin">
        <color indexed="5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2" applyFont="1" applyFill="1" applyAlignment="1" applyProtection="1">
      <alignment horizontal="right" vertical="center" readingOrder="2"/>
    </xf>
    <xf numFmtId="164" fontId="3" fillId="0" borderId="0" xfId="3" applyFont="1" applyFill="1" applyAlignment="1" applyProtection="1">
      <alignment horizontal="right" vertical="center" wrapText="1" readingOrder="2"/>
    </xf>
    <xf numFmtId="164" fontId="3" fillId="0" borderId="0" xfId="3" applyFont="1" applyFill="1" applyAlignment="1" applyProtection="1">
      <alignment horizontal="right" vertical="center" readingOrder="2"/>
    </xf>
    <xf numFmtId="0" fontId="6" fillId="0" borderId="0" xfId="2" applyFont="1" applyFill="1" applyAlignment="1" applyProtection="1">
      <alignment horizontal="right" vertical="center" readingOrder="2"/>
    </xf>
    <xf numFmtId="164" fontId="7" fillId="0" borderId="0" xfId="3" applyFont="1" applyFill="1" applyAlignment="1" applyProtection="1">
      <alignment horizontal="right" vertical="center" wrapText="1" readingOrder="2"/>
    </xf>
    <xf numFmtId="164" fontId="8" fillId="0" borderId="0" xfId="3" applyFont="1" applyFill="1" applyAlignment="1" applyProtection="1">
      <alignment horizontal="right" vertical="center" readingOrder="2"/>
    </xf>
    <xf numFmtId="0" fontId="3" fillId="0" borderId="0" xfId="2" applyFont="1" applyFill="1" applyAlignment="1" applyProtection="1">
      <alignment horizontal="right" vertical="center" wrapText="1" readingOrder="2"/>
    </xf>
    <xf numFmtId="0" fontId="10" fillId="0" borderId="0" xfId="4" applyFont="1" applyFill="1" applyBorder="1" applyAlignment="1" applyProtection="1">
      <alignment horizontal="right" vertical="top" readingOrder="2"/>
    </xf>
    <xf numFmtId="0" fontId="6" fillId="0" borderId="0" xfId="2" applyFont="1" applyFill="1" applyAlignment="1" applyProtection="1">
      <alignment horizontal="right" vertical="center" wrapText="1" readingOrder="2"/>
    </xf>
    <xf numFmtId="0" fontId="11" fillId="0" borderId="0" xfId="2" applyFont="1" applyFill="1" applyBorder="1" applyAlignment="1" applyProtection="1">
      <alignment horizontal="right" vertical="center" wrapText="1" readingOrder="2"/>
    </xf>
    <xf numFmtId="0" fontId="2" fillId="0" borderId="0" xfId="2" applyFont="1" applyFill="1" applyBorder="1" applyAlignment="1" applyProtection="1">
      <alignment horizontal="right" vertical="center" readingOrder="2"/>
    </xf>
    <xf numFmtId="0" fontId="6" fillId="0" borderId="0" xfId="2" applyFont="1" applyFill="1" applyBorder="1" applyAlignment="1" applyProtection="1">
      <alignment horizontal="right" vertical="center" readingOrder="2"/>
    </xf>
    <xf numFmtId="0" fontId="12" fillId="0" borderId="0" xfId="2" applyFont="1" applyFill="1" applyAlignment="1" applyProtection="1">
      <alignment horizontal="right" vertical="center" wrapText="1" readingOrder="2"/>
    </xf>
    <xf numFmtId="0" fontId="12" fillId="0" borderId="0" xfId="2" applyFont="1" applyFill="1" applyAlignment="1" applyProtection="1">
      <alignment horizontal="right" vertical="center" readingOrder="2"/>
    </xf>
    <xf numFmtId="0" fontId="13" fillId="0" borderId="0" xfId="2" applyFont="1" applyFill="1" applyAlignment="1" applyProtection="1">
      <alignment horizontal="right" vertical="center" readingOrder="2"/>
    </xf>
    <xf numFmtId="0" fontId="15" fillId="0" borderId="0" xfId="2" applyFont="1" applyFill="1" applyAlignment="1" applyProtection="1">
      <alignment horizontal="right" vertical="center" readingOrder="2"/>
    </xf>
    <xf numFmtId="0" fontId="16" fillId="0" borderId="1" xfId="2" applyFont="1" applyFill="1" applyBorder="1" applyAlignment="1" applyProtection="1">
      <alignment horizontal="right" vertical="center" wrapText="1" readingOrder="2"/>
    </xf>
    <xf numFmtId="0" fontId="16" fillId="0" borderId="0" xfId="2" applyFont="1" applyFill="1" applyBorder="1" applyAlignment="1" applyProtection="1">
      <alignment horizontal="right" vertical="center" readingOrder="2"/>
    </xf>
    <xf numFmtId="0" fontId="16" fillId="0" borderId="2" xfId="2" applyFont="1" applyFill="1" applyBorder="1" applyAlignment="1" applyProtection="1">
      <alignment horizontal="right" vertical="center" readingOrder="2"/>
    </xf>
    <xf numFmtId="0" fontId="10" fillId="0" borderId="0" xfId="2" applyFont="1" applyFill="1" applyAlignment="1" applyProtection="1">
      <alignment horizontal="right" vertical="center" readingOrder="2"/>
    </xf>
    <xf numFmtId="164" fontId="16" fillId="0" borderId="1" xfId="3" applyFont="1" applyFill="1" applyBorder="1" applyAlignment="1" applyProtection="1">
      <alignment horizontal="right" vertical="center" readingOrder="2"/>
    </xf>
    <xf numFmtId="0" fontId="16" fillId="0" borderId="0" xfId="2" quotePrefix="1" applyFont="1" applyFill="1" applyBorder="1" applyAlignment="1" applyProtection="1">
      <alignment horizontal="right" vertical="center" readingOrder="2"/>
    </xf>
    <xf numFmtId="0" fontId="16" fillId="0" borderId="2" xfId="2" quotePrefix="1" applyFont="1" applyFill="1" applyBorder="1" applyAlignment="1" applyProtection="1">
      <alignment horizontal="right" vertical="center" readingOrder="2"/>
    </xf>
    <xf numFmtId="0" fontId="2" fillId="0" borderId="0" xfId="2" applyFont="1" applyFill="1" applyAlignment="1" applyProtection="1">
      <alignment horizontal="right" vertical="center" readingOrder="2"/>
    </xf>
    <xf numFmtId="0" fontId="2" fillId="0" borderId="1" xfId="2" applyFont="1" applyFill="1" applyBorder="1" applyAlignment="1" applyProtection="1">
      <alignment horizontal="right" vertical="center" wrapText="1" readingOrder="2"/>
    </xf>
    <xf numFmtId="165" fontId="2" fillId="0" borderId="3" xfId="2" applyNumberFormat="1" applyFont="1" applyFill="1" applyBorder="1" applyAlignment="1" applyProtection="1">
      <alignment horizontal="right" vertical="center" shrinkToFit="1" readingOrder="2"/>
    </xf>
    <xf numFmtId="165" fontId="2" fillId="0" borderId="4" xfId="2" applyNumberFormat="1" applyFont="1" applyFill="1" applyBorder="1" applyAlignment="1" applyProtection="1">
      <alignment horizontal="right" vertical="center" shrinkToFit="1" readingOrder="2"/>
    </xf>
    <xf numFmtId="166" fontId="2" fillId="0" borderId="4" xfId="2" applyNumberFormat="1" applyFont="1" applyFill="1" applyBorder="1" applyAlignment="1" applyProtection="1">
      <alignment horizontal="right" vertical="center" shrinkToFit="1" readingOrder="1"/>
    </xf>
    <xf numFmtId="166" fontId="2" fillId="0" borderId="5" xfId="2" applyNumberFormat="1" applyFont="1" applyFill="1" applyBorder="1" applyAlignment="1" applyProtection="1">
      <alignment horizontal="right" vertical="center" shrinkToFit="1" readingOrder="1"/>
    </xf>
    <xf numFmtId="0" fontId="2" fillId="0" borderId="1" xfId="2" applyFont="1" applyFill="1" applyBorder="1" applyAlignment="1" applyProtection="1">
      <alignment horizontal="right" vertical="center" readingOrder="2"/>
    </xf>
    <xf numFmtId="165" fontId="2" fillId="0" borderId="5" xfId="2" applyNumberFormat="1" applyFont="1" applyFill="1" applyBorder="1" applyAlignment="1" applyProtection="1">
      <alignment horizontal="right" vertical="center" shrinkToFit="1" readingOrder="2"/>
    </xf>
    <xf numFmtId="165" fontId="2" fillId="0" borderId="6" xfId="2" applyNumberFormat="1" applyFont="1" applyFill="1" applyBorder="1" applyAlignment="1" applyProtection="1">
      <alignment horizontal="right" vertical="center" shrinkToFit="1" readingOrder="2"/>
    </xf>
    <xf numFmtId="165" fontId="2" fillId="0" borderId="7" xfId="2" applyNumberFormat="1" applyFont="1" applyFill="1" applyBorder="1" applyAlignment="1" applyProtection="1">
      <alignment horizontal="right" vertical="center" shrinkToFit="1" readingOrder="2"/>
    </xf>
    <xf numFmtId="166" fontId="2" fillId="0" borderId="7" xfId="2" applyNumberFormat="1" applyFont="1" applyFill="1" applyBorder="1" applyAlignment="1" applyProtection="1">
      <alignment horizontal="right" vertical="center" shrinkToFit="1" readingOrder="1"/>
    </xf>
    <xf numFmtId="166" fontId="2" fillId="0" borderId="8" xfId="2" applyNumberFormat="1" applyFont="1" applyFill="1" applyBorder="1" applyAlignment="1" applyProtection="1">
      <alignment horizontal="right" vertical="center" shrinkToFit="1" readingOrder="1"/>
    </xf>
    <xf numFmtId="165" fontId="2" fillId="0" borderId="8" xfId="2" applyNumberFormat="1" applyFont="1" applyFill="1" applyBorder="1" applyAlignment="1" applyProtection="1">
      <alignment horizontal="right" vertical="center" shrinkToFit="1" readingOrder="2"/>
    </xf>
    <xf numFmtId="0" fontId="2" fillId="0" borderId="1" xfId="2" applyFont="1" applyFill="1" applyBorder="1" applyAlignment="1" applyProtection="1">
      <alignment horizontal="right" vertical="center" shrinkToFit="1" readingOrder="2"/>
    </xf>
    <xf numFmtId="165" fontId="2" fillId="0" borderId="9" xfId="2" applyNumberFormat="1" applyFont="1" applyFill="1" applyBorder="1" applyAlignment="1" applyProtection="1">
      <alignment horizontal="right" vertical="center" shrinkToFit="1" readingOrder="2"/>
    </xf>
    <xf numFmtId="165" fontId="2" fillId="0" borderId="10" xfId="2" applyNumberFormat="1" applyFont="1" applyFill="1" applyBorder="1" applyAlignment="1" applyProtection="1">
      <alignment horizontal="right" vertical="center" shrinkToFit="1" readingOrder="2"/>
    </xf>
    <xf numFmtId="165" fontId="2" fillId="0" borderId="11" xfId="2" applyNumberFormat="1" applyFont="1" applyFill="1" applyBorder="1" applyAlignment="1" applyProtection="1">
      <alignment horizontal="right" vertical="center" shrinkToFit="1" readingOrder="2"/>
    </xf>
    <xf numFmtId="165" fontId="2" fillId="0" borderId="12" xfId="2" applyNumberFormat="1" applyFont="1" applyFill="1" applyBorder="1" applyAlignment="1" applyProtection="1">
      <alignment horizontal="right" vertical="center" shrinkToFit="1" readingOrder="2"/>
    </xf>
    <xf numFmtId="166" fontId="2" fillId="0" borderId="12" xfId="2" applyNumberFormat="1" applyFont="1" applyFill="1" applyBorder="1" applyAlignment="1" applyProtection="1">
      <alignment horizontal="right" vertical="center" shrinkToFit="1" readingOrder="1"/>
    </xf>
    <xf numFmtId="166" fontId="2" fillId="0" borderId="13" xfId="2" applyNumberFormat="1" applyFont="1" applyFill="1" applyBorder="1" applyAlignment="1" applyProtection="1">
      <alignment horizontal="right" vertical="center" shrinkToFit="1" readingOrder="1"/>
    </xf>
    <xf numFmtId="0" fontId="11" fillId="0" borderId="1" xfId="2" applyFont="1" applyFill="1" applyBorder="1" applyAlignment="1" applyProtection="1">
      <alignment horizontal="right" vertical="center" wrapText="1" readingOrder="2"/>
    </xf>
    <xf numFmtId="165" fontId="2" fillId="0" borderId="14" xfId="2" applyNumberFormat="1" applyFont="1" applyFill="1" applyBorder="1" applyAlignment="1" applyProtection="1">
      <alignment horizontal="right" vertical="center" shrinkToFit="1" readingOrder="2"/>
    </xf>
    <xf numFmtId="165" fontId="2" fillId="0" borderId="15" xfId="2" applyNumberFormat="1" applyFont="1" applyFill="1" applyBorder="1" applyAlignment="1" applyProtection="1">
      <alignment horizontal="right" vertical="center" shrinkToFit="1" readingOrder="2"/>
    </xf>
    <xf numFmtId="166" fontId="2" fillId="0" borderId="15" xfId="2" applyNumberFormat="1" applyFont="1" applyFill="1" applyBorder="1" applyAlignment="1" applyProtection="1">
      <alignment horizontal="right" vertical="center" shrinkToFit="1" readingOrder="1"/>
    </xf>
    <xf numFmtId="166" fontId="2" fillId="0" borderId="16" xfId="2" applyNumberFormat="1" applyFont="1" applyFill="1" applyBorder="1" applyAlignment="1" applyProtection="1">
      <alignment horizontal="right" vertical="center" shrinkToFit="1" readingOrder="1"/>
    </xf>
    <xf numFmtId="0" fontId="2" fillId="0" borderId="17" xfId="2" applyFont="1" applyFill="1" applyBorder="1" applyAlignment="1" applyProtection="1">
      <alignment horizontal="right" vertical="center" readingOrder="2"/>
    </xf>
    <xf numFmtId="0" fontId="2" fillId="0" borderId="18" xfId="2" applyFont="1" applyFill="1" applyBorder="1" applyAlignment="1" applyProtection="1">
      <alignment horizontal="right" vertical="center" readingOrder="2"/>
    </xf>
    <xf numFmtId="165" fontId="2" fillId="0" borderId="16" xfId="2" applyNumberFormat="1" applyFont="1" applyFill="1" applyBorder="1" applyAlignment="1" applyProtection="1">
      <alignment horizontal="right" vertical="center" shrinkToFit="1" readingOrder="2"/>
    </xf>
    <xf numFmtId="165" fontId="2" fillId="0" borderId="19" xfId="2" applyNumberFormat="1" applyFont="1" applyFill="1" applyBorder="1" applyAlignment="1" applyProtection="1">
      <alignment horizontal="right" vertical="center" shrinkToFit="1" readingOrder="2"/>
    </xf>
    <xf numFmtId="165" fontId="2" fillId="0" borderId="20" xfId="2" applyNumberFormat="1" applyFont="1" applyFill="1" applyBorder="1" applyAlignment="1" applyProtection="1">
      <alignment horizontal="right" vertical="center" shrinkToFit="1" readingOrder="2"/>
    </xf>
    <xf numFmtId="0" fontId="11" fillId="0" borderId="1" xfId="2" applyFont="1" applyFill="1" applyBorder="1" applyAlignment="1" applyProtection="1">
      <alignment horizontal="right" vertical="center" readingOrder="2"/>
    </xf>
    <xf numFmtId="0" fontId="2" fillId="0" borderId="2" xfId="2" applyFont="1" applyFill="1" applyBorder="1" applyAlignment="1" applyProtection="1">
      <alignment horizontal="right" vertical="center" readingOrder="2"/>
    </xf>
    <xf numFmtId="167" fontId="2" fillId="0" borderId="0" xfId="2" applyNumberFormat="1" applyFont="1" applyFill="1" applyBorder="1" applyAlignment="1" applyProtection="1">
      <alignment horizontal="right" vertical="center" readingOrder="2"/>
    </xf>
    <xf numFmtId="167" fontId="2" fillId="0" borderId="2" xfId="2" applyNumberFormat="1" applyFont="1" applyFill="1" applyBorder="1" applyAlignment="1" applyProtection="1">
      <alignment horizontal="right" vertical="center" readingOrder="2"/>
    </xf>
    <xf numFmtId="0" fontId="17" fillId="0" borderId="1" xfId="2" applyFont="1" applyFill="1" applyBorder="1" applyAlignment="1" applyProtection="1">
      <alignment horizontal="right" vertical="center" readingOrder="2"/>
    </xf>
    <xf numFmtId="165" fontId="2" fillId="0" borderId="21" xfId="2" applyNumberFormat="1" applyFont="1" applyFill="1" applyBorder="1" applyAlignment="1" applyProtection="1">
      <alignment horizontal="right" vertical="center" shrinkToFit="1" readingOrder="2"/>
    </xf>
    <xf numFmtId="165" fontId="2" fillId="0" borderId="22" xfId="2" applyNumberFormat="1" applyFont="1" applyFill="1" applyBorder="1" applyAlignment="1" applyProtection="1">
      <alignment horizontal="right" vertical="center" shrinkToFit="1" readingOrder="2"/>
    </xf>
    <xf numFmtId="165" fontId="2" fillId="0" borderId="0" xfId="2" applyNumberFormat="1" applyFont="1" applyFill="1" applyBorder="1" applyAlignment="1" applyProtection="1">
      <alignment horizontal="right" vertical="center" shrinkToFit="1" readingOrder="2"/>
    </xf>
    <xf numFmtId="165" fontId="2" fillId="0" borderId="23" xfId="2" applyNumberFormat="1" applyFont="1" applyFill="1" applyBorder="1" applyAlignment="1" applyProtection="1">
      <alignment horizontal="right" vertical="center" shrinkToFit="1" readingOrder="2"/>
    </xf>
    <xf numFmtId="165" fontId="11" fillId="0" borderId="24" xfId="2" applyNumberFormat="1" applyFont="1" applyFill="1" applyBorder="1" applyAlignment="1" applyProtection="1">
      <alignment horizontal="right" vertical="center" shrinkToFit="1" readingOrder="2"/>
    </xf>
    <xf numFmtId="165" fontId="11" fillId="0" borderId="25" xfId="2" applyNumberFormat="1" applyFont="1" applyFill="1" applyBorder="1" applyAlignment="1" applyProtection="1">
      <alignment horizontal="right" vertical="center" shrinkToFit="1" readingOrder="2"/>
    </xf>
    <xf numFmtId="0" fontId="2" fillId="0" borderId="26" xfId="2" applyFont="1" applyFill="1" applyBorder="1" applyAlignment="1" applyProtection="1">
      <alignment horizontal="right" vertical="center" wrapText="1" readingOrder="2"/>
    </xf>
    <xf numFmtId="167" fontId="2" fillId="0" borderId="27" xfId="2" applyNumberFormat="1" applyFont="1" applyFill="1" applyBorder="1" applyAlignment="1" applyProtection="1">
      <alignment horizontal="right" vertical="center" readingOrder="2"/>
    </xf>
    <xf numFmtId="0" fontId="2" fillId="0" borderId="28" xfId="2" applyFont="1" applyFill="1" applyBorder="1" applyAlignment="1" applyProtection="1">
      <alignment horizontal="right" vertical="center" readingOrder="2"/>
    </xf>
    <xf numFmtId="0" fontId="2" fillId="0" borderId="26" xfId="2" applyFont="1" applyFill="1" applyBorder="1" applyAlignment="1" applyProtection="1">
      <alignment horizontal="right" vertical="center" readingOrder="2"/>
    </xf>
    <xf numFmtId="0" fontId="2" fillId="0" borderId="27" xfId="2" applyFont="1" applyFill="1" applyBorder="1" applyAlignment="1" applyProtection="1">
      <alignment horizontal="right" vertical="center" readingOrder="2"/>
    </xf>
    <xf numFmtId="0" fontId="17" fillId="0" borderId="1" xfId="2" applyFont="1" applyFill="1" applyBorder="1" applyAlignment="1" applyProtection="1">
      <alignment horizontal="right" vertical="center" wrapText="1" readingOrder="2"/>
    </xf>
    <xf numFmtId="166" fontId="2" fillId="0" borderId="3" xfId="1" applyNumberFormat="1" applyFont="1" applyFill="1" applyBorder="1" applyAlignment="1" applyProtection="1">
      <alignment horizontal="right" vertical="center" shrinkToFit="1" readingOrder="1"/>
    </xf>
    <xf numFmtId="166" fontId="2" fillId="0" borderId="5" xfId="1" applyNumberFormat="1" applyFont="1" applyFill="1" applyBorder="1" applyAlignment="1" applyProtection="1">
      <alignment horizontal="right" vertical="center" shrinkToFit="1" readingOrder="1"/>
    </xf>
    <xf numFmtId="166" fontId="2" fillId="0" borderId="6" xfId="1" applyNumberFormat="1" applyFont="1" applyFill="1" applyBorder="1" applyAlignment="1" applyProtection="1">
      <alignment horizontal="right" vertical="center" shrinkToFit="1" readingOrder="1"/>
    </xf>
    <xf numFmtId="166" fontId="2" fillId="0" borderId="8" xfId="1" applyNumberFormat="1" applyFont="1" applyFill="1" applyBorder="1" applyAlignment="1" applyProtection="1">
      <alignment horizontal="right" vertical="center" shrinkToFit="1" readingOrder="1"/>
    </xf>
    <xf numFmtId="165" fontId="11" fillId="0" borderId="29" xfId="2" applyNumberFormat="1" applyFont="1" applyFill="1" applyBorder="1" applyAlignment="1" applyProtection="1">
      <alignment horizontal="right" vertical="center" shrinkToFit="1" readingOrder="2"/>
    </xf>
    <xf numFmtId="165" fontId="11" fillId="0" borderId="30" xfId="2" applyNumberFormat="1" applyFont="1" applyFill="1" applyBorder="1" applyAlignment="1" applyProtection="1">
      <alignment horizontal="right" vertical="center" shrinkToFit="1" readingOrder="2"/>
    </xf>
    <xf numFmtId="0" fontId="11" fillId="0" borderId="1" xfId="2" applyFont="1" applyFill="1" applyBorder="1" applyAlignment="1" applyProtection="1">
      <alignment horizontal="right" vertical="center" shrinkToFit="1" readingOrder="2"/>
    </xf>
    <xf numFmtId="165" fontId="11" fillId="0" borderId="14" xfId="2" applyNumberFormat="1" applyFont="1" applyFill="1" applyBorder="1" applyAlignment="1" applyProtection="1">
      <alignment horizontal="right" vertical="center" shrinkToFit="1" readingOrder="2"/>
    </xf>
    <xf numFmtId="165" fontId="11" fillId="0" borderId="16" xfId="2" applyNumberFormat="1" applyFont="1" applyFill="1" applyBorder="1" applyAlignment="1" applyProtection="1">
      <alignment horizontal="right" vertical="center" shrinkToFit="1" readingOrder="2"/>
    </xf>
    <xf numFmtId="9" fontId="2" fillId="0" borderId="6" xfId="1" applyNumberFormat="1" applyFont="1" applyFill="1" applyBorder="1" applyAlignment="1" applyProtection="1">
      <alignment horizontal="right" vertical="center" shrinkToFit="1" readingOrder="2"/>
    </xf>
    <xf numFmtId="9" fontId="2" fillId="0" borderId="8" xfId="1" applyNumberFormat="1" applyFont="1" applyFill="1" applyBorder="1" applyAlignment="1" applyProtection="1">
      <alignment horizontal="right" vertical="center" shrinkToFit="1" readingOrder="2"/>
    </xf>
    <xf numFmtId="168" fontId="2" fillId="0" borderId="0" xfId="2" applyNumberFormat="1" applyFont="1" applyFill="1" applyAlignment="1" applyProtection="1">
      <alignment horizontal="right" vertical="center" readingOrder="2"/>
    </xf>
    <xf numFmtId="165" fontId="2" fillId="0" borderId="31" xfId="2" applyNumberFormat="1" applyFont="1" applyFill="1" applyBorder="1" applyAlignment="1" applyProtection="1">
      <alignment horizontal="right" vertical="center" shrinkToFit="1" readingOrder="2"/>
    </xf>
    <xf numFmtId="165" fontId="2" fillId="0" borderId="32" xfId="2" applyNumberFormat="1" applyFont="1" applyFill="1" applyBorder="1" applyAlignment="1" applyProtection="1">
      <alignment horizontal="right" vertical="center" shrinkToFit="1" readingOrder="2"/>
    </xf>
    <xf numFmtId="0" fontId="6" fillId="0" borderId="26" xfId="2" applyFont="1" applyFill="1" applyBorder="1" applyAlignment="1" applyProtection="1">
      <alignment horizontal="right" vertical="center" readingOrder="2"/>
    </xf>
    <xf numFmtId="169" fontId="13" fillId="0" borderId="27" xfId="2" applyNumberFormat="1" applyFont="1" applyFill="1" applyBorder="1" applyAlignment="1" applyProtection="1">
      <alignment horizontal="right" vertical="center" readingOrder="2"/>
    </xf>
    <xf numFmtId="0" fontId="6" fillId="0" borderId="28" xfId="2" applyFont="1" applyFill="1" applyBorder="1" applyAlignment="1" applyProtection="1">
      <alignment horizontal="right" vertical="center" readingOrder="2"/>
    </xf>
    <xf numFmtId="1" fontId="11" fillId="0" borderId="0" xfId="2" applyNumberFormat="1" applyFont="1" applyFill="1" applyBorder="1" applyAlignment="1" applyProtection="1">
      <alignment horizontal="right" vertical="center" readingOrder="2"/>
    </xf>
    <xf numFmtId="1" fontId="11" fillId="0" borderId="0" xfId="2" applyNumberFormat="1" applyFont="1" applyFill="1" applyBorder="1" applyAlignment="1" applyProtection="1">
      <alignment vertical="center" readingOrder="2"/>
    </xf>
    <xf numFmtId="0" fontId="6" fillId="0" borderId="0" xfId="2" applyFont="1" applyFill="1" applyBorder="1" applyAlignment="1" applyProtection="1">
      <alignment horizontal="right" vertical="center" wrapText="1" readingOrder="2"/>
    </xf>
    <xf numFmtId="0" fontId="3" fillId="2" borderId="0" xfId="2" applyFont="1" applyFill="1" applyAlignment="1" applyProtection="1">
      <alignment horizontal="right" vertical="center" readingOrder="2"/>
    </xf>
    <xf numFmtId="164" fontId="3" fillId="2" borderId="0" xfId="3" applyFont="1" applyFill="1" applyAlignment="1" applyProtection="1">
      <alignment horizontal="right" vertical="center" wrapText="1" readingOrder="2"/>
    </xf>
    <xf numFmtId="164" fontId="3" fillId="2" borderId="0" xfId="3" applyFont="1" applyFill="1" applyAlignment="1" applyProtection="1">
      <alignment horizontal="right" vertical="center" readingOrder="2"/>
    </xf>
    <xf numFmtId="0" fontId="6" fillId="2" borderId="0" xfId="2" applyFont="1" applyFill="1" applyAlignment="1" applyProtection="1">
      <alignment horizontal="right" vertical="center" readingOrder="2"/>
    </xf>
    <xf numFmtId="164" fontId="7" fillId="2" borderId="0" xfId="3" applyFont="1" applyFill="1" applyAlignment="1" applyProtection="1">
      <alignment horizontal="right" vertical="center" wrapText="1" readingOrder="2"/>
    </xf>
    <xf numFmtId="164" fontId="8" fillId="2" borderId="0" xfId="3" applyFont="1" applyFill="1" applyAlignment="1" applyProtection="1">
      <alignment horizontal="right" vertical="center" readingOrder="2"/>
    </xf>
    <xf numFmtId="0" fontId="3" fillId="2" borderId="0" xfId="2" applyFont="1" applyFill="1" applyAlignment="1" applyProtection="1">
      <alignment horizontal="right" vertical="center" wrapText="1" readingOrder="2"/>
    </xf>
    <xf numFmtId="0" fontId="10" fillId="3" borderId="0" xfId="4" applyFont="1" applyFill="1" applyBorder="1" applyAlignment="1" applyProtection="1">
      <alignment horizontal="right" vertical="top" readingOrder="2"/>
    </xf>
    <xf numFmtId="0" fontId="6" fillId="3" borderId="0" xfId="2" applyFont="1" applyFill="1" applyAlignment="1" applyProtection="1">
      <alignment horizontal="right" vertical="center" wrapText="1" readingOrder="2"/>
    </xf>
    <xf numFmtId="0" fontId="6" fillId="3" borderId="0" xfId="2" applyFont="1" applyFill="1" applyAlignment="1" applyProtection="1">
      <alignment horizontal="right" vertical="center" readingOrder="2"/>
    </xf>
    <xf numFmtId="0" fontId="11" fillId="3" borderId="0" xfId="2" applyFont="1" applyFill="1" applyBorder="1" applyAlignment="1" applyProtection="1">
      <alignment horizontal="right" vertical="center" wrapText="1" readingOrder="2"/>
    </xf>
    <xf numFmtId="0" fontId="2" fillId="3" borderId="0" xfId="2" applyFont="1" applyFill="1" applyBorder="1" applyAlignment="1" applyProtection="1">
      <alignment horizontal="right" vertical="center" readingOrder="2"/>
    </xf>
    <xf numFmtId="0" fontId="6" fillId="3" borderId="0" xfId="2" applyFont="1" applyFill="1" applyBorder="1" applyAlignment="1" applyProtection="1">
      <alignment horizontal="right" vertical="center" readingOrder="2"/>
    </xf>
    <xf numFmtId="0" fontId="12" fillId="3" borderId="0" xfId="2" applyFont="1" applyFill="1" applyAlignment="1" applyProtection="1">
      <alignment horizontal="right" vertical="center" wrapText="1" readingOrder="2"/>
    </xf>
    <xf numFmtId="0" fontId="12" fillId="3" borderId="0" xfId="2" applyFont="1" applyFill="1" applyAlignment="1" applyProtection="1">
      <alignment horizontal="right" vertical="center" readingOrder="2"/>
    </xf>
    <xf numFmtId="0" fontId="13" fillId="3" borderId="0" xfId="2" applyFont="1" applyFill="1" applyAlignment="1" applyProtection="1">
      <alignment horizontal="right" vertical="center" readingOrder="2"/>
    </xf>
    <xf numFmtId="0" fontId="15" fillId="3" borderId="0" xfId="2" applyFont="1" applyFill="1" applyAlignment="1" applyProtection="1">
      <alignment horizontal="right" vertical="center" readingOrder="2"/>
    </xf>
    <xf numFmtId="0" fontId="16" fillId="4" borderId="1" xfId="2" applyFont="1" applyFill="1" applyBorder="1" applyAlignment="1" applyProtection="1">
      <alignment horizontal="right" vertical="center" wrapText="1" readingOrder="2"/>
    </xf>
    <xf numFmtId="0" fontId="16" fillId="4" borderId="0" xfId="2" applyFont="1" applyFill="1" applyBorder="1" applyAlignment="1" applyProtection="1">
      <alignment horizontal="right" vertical="center" readingOrder="2"/>
    </xf>
    <xf numFmtId="0" fontId="16" fillId="4" borderId="2" xfId="2" applyFont="1" applyFill="1" applyBorder="1" applyAlignment="1" applyProtection="1">
      <alignment horizontal="right" vertical="center" readingOrder="2"/>
    </xf>
    <xf numFmtId="0" fontId="10" fillId="3" borderId="0" xfId="2" applyFont="1" applyFill="1" applyAlignment="1" applyProtection="1">
      <alignment horizontal="right" vertical="center" readingOrder="2"/>
    </xf>
    <xf numFmtId="164" fontId="16" fillId="4" borderId="1" xfId="3" applyFont="1" applyFill="1" applyBorder="1" applyAlignment="1" applyProtection="1">
      <alignment horizontal="right" vertical="center" readingOrder="2"/>
    </xf>
    <xf numFmtId="0" fontId="16" fillId="4" borderId="0" xfId="2" quotePrefix="1" applyFont="1" applyFill="1" applyBorder="1" applyAlignment="1" applyProtection="1">
      <alignment horizontal="right" vertical="center" readingOrder="2"/>
    </xf>
    <xf numFmtId="0" fontId="16" fillId="4" borderId="2" xfId="2" quotePrefix="1" applyFont="1" applyFill="1" applyBorder="1" applyAlignment="1" applyProtection="1">
      <alignment horizontal="right" vertical="center" readingOrder="2"/>
    </xf>
    <xf numFmtId="0" fontId="2" fillId="3" borderId="0" xfId="2" applyFont="1" applyFill="1" applyAlignment="1" applyProtection="1">
      <alignment horizontal="right" vertical="center" readingOrder="2"/>
    </xf>
    <xf numFmtId="165" fontId="2" fillId="6" borderId="3" xfId="2" applyNumberFormat="1" applyFont="1" applyFill="1" applyBorder="1" applyAlignment="1" applyProtection="1">
      <alignment horizontal="right" vertical="center" shrinkToFit="1" readingOrder="2"/>
    </xf>
    <xf numFmtId="165" fontId="2" fillId="6" borderId="4" xfId="2" applyNumberFormat="1" applyFont="1" applyFill="1" applyBorder="1" applyAlignment="1" applyProtection="1">
      <alignment horizontal="right" vertical="center" shrinkToFit="1" readingOrder="2"/>
    </xf>
    <xf numFmtId="166" fontId="2" fillId="6" borderId="4" xfId="2" applyNumberFormat="1" applyFont="1" applyFill="1" applyBorder="1" applyAlignment="1" applyProtection="1">
      <alignment horizontal="right" vertical="center" shrinkToFit="1" readingOrder="1"/>
    </xf>
    <xf numFmtId="166" fontId="2" fillId="6" borderId="5" xfId="2" applyNumberFormat="1" applyFont="1" applyFill="1" applyBorder="1" applyAlignment="1" applyProtection="1">
      <alignment horizontal="right" vertical="center" shrinkToFit="1" readingOrder="1"/>
    </xf>
    <xf numFmtId="0" fontId="2" fillId="5" borderId="1" xfId="2" applyFont="1" applyFill="1" applyBorder="1" applyAlignment="1" applyProtection="1">
      <alignment horizontal="right" vertical="center" readingOrder="2"/>
    </xf>
    <xf numFmtId="165" fontId="2" fillId="6" borderId="5" xfId="2" applyNumberFormat="1" applyFont="1" applyFill="1" applyBorder="1" applyAlignment="1" applyProtection="1">
      <alignment horizontal="right" vertical="center" shrinkToFit="1" readingOrder="2"/>
    </xf>
    <xf numFmtId="165" fontId="2" fillId="6" borderId="6" xfId="2" applyNumberFormat="1" applyFont="1" applyFill="1" applyBorder="1" applyAlignment="1" applyProtection="1">
      <alignment horizontal="right" vertical="center" shrinkToFit="1" readingOrder="2"/>
    </xf>
    <xf numFmtId="165" fontId="2" fillId="6" borderId="7" xfId="2" applyNumberFormat="1" applyFont="1" applyFill="1" applyBorder="1" applyAlignment="1" applyProtection="1">
      <alignment horizontal="right" vertical="center" shrinkToFit="1" readingOrder="2"/>
    </xf>
    <xf numFmtId="166" fontId="2" fillId="6" borderId="7" xfId="2" applyNumberFormat="1" applyFont="1" applyFill="1" applyBorder="1" applyAlignment="1" applyProtection="1">
      <alignment horizontal="right" vertical="center" shrinkToFit="1" readingOrder="1"/>
    </xf>
    <xf numFmtId="166" fontId="2" fillId="6" borderId="8" xfId="2" applyNumberFormat="1" applyFont="1" applyFill="1" applyBorder="1" applyAlignment="1" applyProtection="1">
      <alignment horizontal="right" vertical="center" shrinkToFit="1" readingOrder="1"/>
    </xf>
    <xf numFmtId="165" fontId="2" fillId="6" borderId="8" xfId="2" applyNumberFormat="1" applyFont="1" applyFill="1" applyBorder="1" applyAlignment="1" applyProtection="1">
      <alignment horizontal="right" vertical="center" shrinkToFit="1" readingOrder="2"/>
    </xf>
    <xf numFmtId="165" fontId="2" fillId="6" borderId="9" xfId="2" applyNumberFormat="1" applyFont="1" applyFill="1" applyBorder="1" applyAlignment="1" applyProtection="1">
      <alignment horizontal="right" vertical="center" shrinkToFit="1" readingOrder="2"/>
    </xf>
    <xf numFmtId="165" fontId="2" fillId="6" borderId="10" xfId="2" applyNumberFormat="1" applyFont="1" applyFill="1" applyBorder="1" applyAlignment="1" applyProtection="1">
      <alignment horizontal="right" vertical="center" shrinkToFit="1" readingOrder="2"/>
    </xf>
    <xf numFmtId="165" fontId="2" fillId="6" borderId="11" xfId="2" applyNumberFormat="1" applyFont="1" applyFill="1" applyBorder="1" applyAlignment="1" applyProtection="1">
      <alignment horizontal="right" vertical="center" shrinkToFit="1" readingOrder="2"/>
    </xf>
    <xf numFmtId="165" fontId="2" fillId="6" borderId="12" xfId="2" applyNumberFormat="1" applyFont="1" applyFill="1" applyBorder="1" applyAlignment="1" applyProtection="1">
      <alignment horizontal="right" vertical="center" shrinkToFit="1" readingOrder="2"/>
    </xf>
    <xf numFmtId="166" fontId="2" fillId="6" borderId="12" xfId="2" applyNumberFormat="1" applyFont="1" applyFill="1" applyBorder="1" applyAlignment="1" applyProtection="1">
      <alignment horizontal="right" vertical="center" shrinkToFit="1" readingOrder="1"/>
    </xf>
    <xf numFmtId="166" fontId="2" fillId="6" borderId="13" xfId="2" applyNumberFormat="1" applyFont="1" applyFill="1" applyBorder="1" applyAlignment="1" applyProtection="1">
      <alignment horizontal="right" vertical="center" shrinkToFit="1" readingOrder="1"/>
    </xf>
    <xf numFmtId="165" fontId="2" fillId="7" borderId="14" xfId="2" applyNumberFormat="1" applyFont="1" applyFill="1" applyBorder="1" applyAlignment="1" applyProtection="1">
      <alignment horizontal="right" vertical="center" shrinkToFit="1" readingOrder="2"/>
    </xf>
    <xf numFmtId="165" fontId="2" fillId="7" borderId="15" xfId="2" applyNumberFormat="1" applyFont="1" applyFill="1" applyBorder="1" applyAlignment="1" applyProtection="1">
      <alignment horizontal="right" vertical="center" shrinkToFit="1" readingOrder="2"/>
    </xf>
    <xf numFmtId="166" fontId="2" fillId="7" borderId="15" xfId="2" applyNumberFormat="1" applyFont="1" applyFill="1" applyBorder="1" applyAlignment="1" applyProtection="1">
      <alignment horizontal="right" vertical="center" shrinkToFit="1" readingOrder="1"/>
    </xf>
    <xf numFmtId="166" fontId="2" fillId="7" borderId="16" xfId="2" applyNumberFormat="1" applyFont="1" applyFill="1" applyBorder="1" applyAlignment="1" applyProtection="1">
      <alignment horizontal="right" vertical="center" shrinkToFit="1" readingOrder="1"/>
    </xf>
    <xf numFmtId="0" fontId="2" fillId="5" borderId="17" xfId="2" applyFont="1" applyFill="1" applyBorder="1" applyAlignment="1" applyProtection="1">
      <alignment horizontal="right" vertical="center" readingOrder="2"/>
    </xf>
    <xf numFmtId="0" fontId="2" fillId="5" borderId="18" xfId="2" applyFont="1" applyFill="1" applyBorder="1" applyAlignment="1" applyProtection="1">
      <alignment horizontal="right" vertical="center" readingOrder="2"/>
    </xf>
    <xf numFmtId="165" fontId="2" fillId="7" borderId="16" xfId="2" applyNumberFormat="1" applyFont="1" applyFill="1" applyBorder="1" applyAlignment="1" applyProtection="1">
      <alignment horizontal="right" vertical="center" shrinkToFit="1" readingOrder="2"/>
    </xf>
    <xf numFmtId="165" fontId="2" fillId="5" borderId="19" xfId="2" applyNumberFormat="1" applyFont="1" applyFill="1" applyBorder="1" applyAlignment="1" applyProtection="1">
      <alignment horizontal="right" vertical="center" shrinkToFit="1" readingOrder="2"/>
    </xf>
    <xf numFmtId="165" fontId="2" fillId="5" borderId="20" xfId="2" applyNumberFormat="1" applyFont="1" applyFill="1" applyBorder="1" applyAlignment="1" applyProtection="1">
      <alignment horizontal="right" vertical="center" shrinkToFit="1" readingOrder="2"/>
    </xf>
    <xf numFmtId="0" fontId="2" fillId="5" borderId="0" xfId="2" applyFont="1" applyFill="1" applyBorder="1" applyAlignment="1" applyProtection="1">
      <alignment horizontal="right" vertical="center" readingOrder="2"/>
    </xf>
    <xf numFmtId="0" fontId="2" fillId="5" borderId="2" xfId="2" applyFont="1" applyFill="1" applyBorder="1" applyAlignment="1" applyProtection="1">
      <alignment horizontal="right" vertical="center" readingOrder="2"/>
    </xf>
    <xf numFmtId="167" fontId="2" fillId="5" borderId="0" xfId="2" applyNumberFormat="1" applyFont="1" applyFill="1" applyBorder="1" applyAlignment="1" applyProtection="1">
      <alignment horizontal="right" vertical="center" readingOrder="2"/>
    </xf>
    <xf numFmtId="167" fontId="2" fillId="5" borderId="2" xfId="2" applyNumberFormat="1" applyFont="1" applyFill="1" applyBorder="1" applyAlignment="1" applyProtection="1">
      <alignment horizontal="right" vertical="center" readingOrder="2"/>
    </xf>
    <xf numFmtId="0" fontId="17" fillId="4" borderId="1" xfId="2" applyFont="1" applyFill="1" applyBorder="1" applyAlignment="1" applyProtection="1">
      <alignment horizontal="right" vertical="center" readingOrder="2"/>
    </xf>
    <xf numFmtId="165" fontId="11" fillId="6" borderId="24" xfId="2" applyNumberFormat="1" applyFont="1" applyFill="1" applyBorder="1" applyAlignment="1" applyProtection="1">
      <alignment horizontal="right" vertical="center" shrinkToFit="1" readingOrder="2"/>
    </xf>
    <xf numFmtId="165" fontId="11" fillId="6" borderId="25" xfId="2" applyNumberFormat="1" applyFont="1" applyFill="1" applyBorder="1" applyAlignment="1" applyProtection="1">
      <alignment horizontal="right" vertical="center" shrinkToFit="1" readingOrder="2"/>
    </xf>
    <xf numFmtId="0" fontId="2" fillId="5" borderId="26" xfId="2" applyFont="1" applyFill="1" applyBorder="1" applyAlignment="1" applyProtection="1">
      <alignment horizontal="right" vertical="center" wrapText="1" readingOrder="2"/>
    </xf>
    <xf numFmtId="167" fontId="2" fillId="5" borderId="27" xfId="2" applyNumberFormat="1" applyFont="1" applyFill="1" applyBorder="1" applyAlignment="1" applyProtection="1">
      <alignment horizontal="right" vertical="center" readingOrder="2"/>
    </xf>
    <xf numFmtId="0" fontId="2" fillId="5" borderId="28" xfId="2" applyFont="1" applyFill="1" applyBorder="1" applyAlignment="1" applyProtection="1">
      <alignment horizontal="right" vertical="center" readingOrder="2"/>
    </xf>
    <xf numFmtId="0" fontId="2" fillId="5" borderId="27" xfId="2" applyFont="1" applyFill="1" applyBorder="1" applyAlignment="1" applyProtection="1">
      <alignment horizontal="right" vertical="center" readingOrder="2"/>
    </xf>
    <xf numFmtId="0" fontId="17" fillId="4" borderId="1" xfId="2" applyFont="1" applyFill="1" applyBorder="1" applyAlignment="1" applyProtection="1">
      <alignment horizontal="right" vertical="center" wrapText="1" readingOrder="2"/>
    </xf>
    <xf numFmtId="166" fontId="2" fillId="6" borderId="3" xfId="1" applyNumberFormat="1" applyFont="1" applyFill="1" applyBorder="1" applyAlignment="1" applyProtection="1">
      <alignment horizontal="right" vertical="center" shrinkToFit="1" readingOrder="1"/>
    </xf>
    <xf numFmtId="166" fontId="2" fillId="6" borderId="5" xfId="1" applyNumberFormat="1" applyFont="1" applyFill="1" applyBorder="1" applyAlignment="1" applyProtection="1">
      <alignment horizontal="right" vertical="center" shrinkToFit="1" readingOrder="1"/>
    </xf>
    <xf numFmtId="166" fontId="2" fillId="6" borderId="6" xfId="1" applyNumberFormat="1" applyFont="1" applyFill="1" applyBorder="1" applyAlignment="1" applyProtection="1">
      <alignment horizontal="right" vertical="center" shrinkToFit="1" readingOrder="1"/>
    </xf>
    <xf numFmtId="166" fontId="2" fillId="6" borderId="8" xfId="1" applyNumberFormat="1" applyFont="1" applyFill="1" applyBorder="1" applyAlignment="1" applyProtection="1">
      <alignment horizontal="right" vertical="center" shrinkToFit="1" readingOrder="1"/>
    </xf>
    <xf numFmtId="165" fontId="11" fillId="7" borderId="29" xfId="2" applyNumberFormat="1" applyFont="1" applyFill="1" applyBorder="1" applyAlignment="1" applyProtection="1">
      <alignment horizontal="right" vertical="center" shrinkToFit="1" readingOrder="2"/>
    </xf>
    <xf numFmtId="165" fontId="11" fillId="7" borderId="30" xfId="2" applyNumberFormat="1" applyFont="1" applyFill="1" applyBorder="1" applyAlignment="1" applyProtection="1">
      <alignment horizontal="right" vertical="center" shrinkToFit="1" readingOrder="2"/>
    </xf>
    <xf numFmtId="165" fontId="11" fillId="7" borderId="14" xfId="2" applyNumberFormat="1" applyFont="1" applyFill="1" applyBorder="1" applyAlignment="1" applyProtection="1">
      <alignment horizontal="right" vertical="center" shrinkToFit="1" readingOrder="2"/>
    </xf>
    <xf numFmtId="165" fontId="11" fillId="7" borderId="16" xfId="2" applyNumberFormat="1" applyFont="1" applyFill="1" applyBorder="1" applyAlignment="1" applyProtection="1">
      <alignment horizontal="right" vertical="center" shrinkToFit="1" readingOrder="2"/>
    </xf>
    <xf numFmtId="9" fontId="2" fillId="6" borderId="6" xfId="1" applyNumberFormat="1" applyFont="1" applyFill="1" applyBorder="1" applyAlignment="1" applyProtection="1">
      <alignment horizontal="right" vertical="center" shrinkToFit="1" readingOrder="2"/>
    </xf>
    <xf numFmtId="9" fontId="2" fillId="6" borderId="8" xfId="1" applyNumberFormat="1" applyFont="1" applyFill="1" applyBorder="1" applyAlignment="1" applyProtection="1">
      <alignment horizontal="right" vertical="center" shrinkToFit="1" readingOrder="2"/>
    </xf>
    <xf numFmtId="168" fontId="2" fillId="3" borderId="0" xfId="2" applyNumberFormat="1" applyFont="1" applyFill="1" applyAlignment="1" applyProtection="1">
      <alignment horizontal="right" vertical="center" readingOrder="2"/>
    </xf>
    <xf numFmtId="165" fontId="2" fillId="6" borderId="31" xfId="2" applyNumberFormat="1" applyFont="1" applyFill="1" applyBorder="1" applyAlignment="1" applyProtection="1">
      <alignment horizontal="right" vertical="center" shrinkToFit="1" readingOrder="2"/>
    </xf>
    <xf numFmtId="165" fontId="2" fillId="6" borderId="32" xfId="2" applyNumberFormat="1" applyFont="1" applyFill="1" applyBorder="1" applyAlignment="1" applyProtection="1">
      <alignment horizontal="right" vertical="center" shrinkToFit="1" readingOrder="2"/>
    </xf>
    <xf numFmtId="0" fontId="6" fillId="5" borderId="26" xfId="2" applyFont="1" applyFill="1" applyBorder="1" applyAlignment="1" applyProtection="1">
      <alignment horizontal="right" vertical="center" readingOrder="2"/>
    </xf>
    <xf numFmtId="169" fontId="13" fillId="5" borderId="27" xfId="2" applyNumberFormat="1" applyFont="1" applyFill="1" applyBorder="1" applyAlignment="1" applyProtection="1">
      <alignment horizontal="right" vertical="center" readingOrder="2"/>
    </xf>
    <xf numFmtId="0" fontId="6" fillId="5" borderId="28" xfId="2" applyFont="1" applyFill="1" applyBorder="1" applyAlignment="1" applyProtection="1">
      <alignment horizontal="right" vertical="center" readingOrder="2"/>
    </xf>
    <xf numFmtId="1" fontId="11" fillId="3" borderId="0" xfId="2" applyNumberFormat="1" applyFont="1" applyFill="1" applyBorder="1" applyAlignment="1" applyProtection="1">
      <alignment horizontal="right" vertical="center" readingOrder="2"/>
    </xf>
    <xf numFmtId="1" fontId="11" fillId="3" borderId="0" xfId="2" applyNumberFormat="1" applyFont="1" applyFill="1" applyBorder="1" applyAlignment="1" applyProtection="1">
      <alignment vertical="center" readingOrder="2"/>
    </xf>
    <xf numFmtId="0" fontId="6" fillId="3" borderId="0" xfId="2" applyFont="1" applyFill="1" applyBorder="1" applyAlignment="1" applyProtection="1">
      <alignment horizontal="right" vertical="center" wrapText="1" readingOrder="2"/>
    </xf>
    <xf numFmtId="164" fontId="5" fillId="0" borderId="0" xfId="3" applyFont="1" applyFill="1" applyAlignment="1" applyProtection="1">
      <alignment horizontal="center" vertical="center" readingOrder="2"/>
    </xf>
    <xf numFmtId="0" fontId="5" fillId="0" borderId="0" xfId="2" applyFont="1" applyFill="1" applyAlignment="1" applyProtection="1">
      <alignment horizontal="center" vertical="center" wrapText="1" readingOrder="2"/>
    </xf>
    <xf numFmtId="165" fontId="2" fillId="0" borderId="0" xfId="2" applyNumberFormat="1" applyFont="1" applyFill="1" applyBorder="1" applyAlignment="1" applyProtection="1">
      <alignment horizontal="right" vertical="center" readingOrder="2"/>
    </xf>
    <xf numFmtId="0" fontId="11" fillId="0" borderId="0" xfId="2" applyFont="1" applyFill="1" applyBorder="1" applyAlignment="1" applyProtection="1">
      <alignment horizontal="right" vertical="center" readingOrder="2"/>
    </xf>
    <xf numFmtId="165" fontId="12" fillId="0" borderId="0" xfId="2" applyNumberFormat="1" applyFont="1" applyFill="1" applyBorder="1" applyAlignment="1" applyProtection="1">
      <alignment horizontal="right" vertical="center" readingOrder="2"/>
    </xf>
    <xf numFmtId="0" fontId="11" fillId="0" borderId="0" xfId="2" applyFont="1" applyFill="1" applyBorder="1" applyAlignment="1" applyProtection="1">
      <alignment horizontal="right" vertical="center" wrapText="1" readingOrder="2"/>
    </xf>
    <xf numFmtId="1" fontId="11" fillId="0" borderId="0" xfId="2" applyNumberFormat="1" applyFont="1" applyFill="1" applyBorder="1" applyAlignment="1" applyProtection="1">
      <alignment horizontal="right" vertical="center" readingOrder="2"/>
    </xf>
    <xf numFmtId="0" fontId="0" fillId="0" borderId="0" xfId="0" applyFill="1" applyAlignment="1">
      <alignment horizontal="right" vertical="center" readingOrder="2"/>
    </xf>
    <xf numFmtId="165" fontId="12" fillId="0" borderId="0" xfId="2" applyNumberFormat="1" applyFont="1" applyFill="1" applyBorder="1" applyAlignment="1" applyProtection="1">
      <alignment horizontal="right" vertical="center" shrinkToFit="1" readingOrder="2"/>
    </xf>
    <xf numFmtId="0" fontId="14" fillId="0" borderId="0" xfId="2" applyFont="1" applyFill="1" applyBorder="1" applyAlignment="1" applyProtection="1">
      <alignment horizontal="right" vertical="center" wrapText="1" readingOrder="2"/>
    </xf>
    <xf numFmtId="0" fontId="14" fillId="0" borderId="0" xfId="2" applyFont="1" applyFill="1" applyBorder="1" applyAlignment="1" applyProtection="1">
      <alignment horizontal="right" vertical="center" readingOrder="2"/>
    </xf>
    <xf numFmtId="0" fontId="11" fillId="3" borderId="0" xfId="2" applyFont="1" applyFill="1" applyBorder="1" applyAlignment="1" applyProtection="1">
      <alignment horizontal="right" vertical="center" wrapText="1" readingOrder="2"/>
    </xf>
    <xf numFmtId="1" fontId="11" fillId="3" borderId="0" xfId="2" applyNumberFormat="1" applyFont="1" applyFill="1" applyBorder="1" applyAlignment="1" applyProtection="1">
      <alignment horizontal="right" vertical="center" readingOrder="2"/>
    </xf>
    <xf numFmtId="0" fontId="0" fillId="0" borderId="0" xfId="0" applyAlignment="1">
      <alignment horizontal="right" vertical="center" readingOrder="2"/>
    </xf>
    <xf numFmtId="165" fontId="2" fillId="3" borderId="0" xfId="2" applyNumberFormat="1" applyFont="1" applyFill="1" applyBorder="1" applyAlignment="1" applyProtection="1">
      <alignment horizontal="right" vertical="center" readingOrder="2"/>
    </xf>
    <xf numFmtId="0" fontId="11" fillId="3" borderId="0" xfId="2" applyFont="1" applyFill="1" applyBorder="1" applyAlignment="1" applyProtection="1">
      <alignment horizontal="right" vertical="center" readingOrder="2"/>
    </xf>
    <xf numFmtId="165" fontId="12" fillId="3" borderId="0" xfId="2" applyNumberFormat="1" applyFont="1" applyFill="1" applyBorder="1" applyAlignment="1" applyProtection="1">
      <alignment horizontal="right" vertical="center" shrinkToFit="1" readingOrder="2"/>
    </xf>
    <xf numFmtId="0" fontId="14" fillId="3" borderId="0" xfId="2" applyFont="1" applyFill="1" applyBorder="1" applyAlignment="1" applyProtection="1">
      <alignment horizontal="right" vertical="center" wrapText="1" readingOrder="2"/>
    </xf>
    <xf numFmtId="0" fontId="14" fillId="3" borderId="0" xfId="2" applyFont="1" applyFill="1" applyBorder="1" applyAlignment="1" applyProtection="1">
      <alignment horizontal="right" vertical="center" readingOrder="2"/>
    </xf>
    <xf numFmtId="164" fontId="5" fillId="2" borderId="0" xfId="3" applyFont="1" applyFill="1" applyAlignment="1" applyProtection="1">
      <alignment horizontal="center" vertical="center" readingOrder="2"/>
    </xf>
    <xf numFmtId="0" fontId="5" fillId="2" borderId="0" xfId="2" applyFont="1" applyFill="1" applyAlignment="1" applyProtection="1">
      <alignment horizontal="center" vertical="center" wrapText="1" readingOrder="2"/>
    </xf>
    <xf numFmtId="165" fontId="12" fillId="3" borderId="0" xfId="2" applyNumberFormat="1" applyFont="1" applyFill="1" applyBorder="1" applyAlignment="1" applyProtection="1">
      <alignment horizontal="right" vertical="center" readingOrder="2"/>
    </xf>
    <xf numFmtId="0" fontId="22" fillId="5" borderId="1" xfId="2" applyFont="1" applyFill="1" applyBorder="1" applyAlignment="1" applyProtection="1">
      <alignment horizontal="right" vertical="center" wrapText="1" readingOrder="2"/>
    </xf>
    <xf numFmtId="0" fontId="23" fillId="5" borderId="1" xfId="2" applyFont="1" applyFill="1" applyBorder="1" applyAlignment="1" applyProtection="1">
      <alignment horizontal="right" vertical="center" wrapText="1" readingOrder="2"/>
    </xf>
    <xf numFmtId="0" fontId="22" fillId="5" borderId="1" xfId="2" applyFont="1" applyFill="1" applyBorder="1" applyAlignment="1" applyProtection="1">
      <alignment horizontal="right" vertical="center" readingOrder="2"/>
    </xf>
    <xf numFmtId="0" fontId="22" fillId="5" borderId="1" xfId="2" applyFont="1" applyFill="1" applyBorder="1" applyAlignment="1" applyProtection="1">
      <alignment horizontal="right" vertical="center" shrinkToFit="1" readingOrder="2"/>
    </xf>
    <xf numFmtId="0" fontId="23" fillId="5" borderId="1" xfId="2" applyFont="1" applyFill="1" applyBorder="1" applyAlignment="1" applyProtection="1">
      <alignment horizontal="right" vertical="center" readingOrder="2"/>
    </xf>
    <xf numFmtId="0" fontId="22" fillId="4" borderId="1" xfId="2" applyFont="1" applyFill="1" applyBorder="1" applyAlignment="1" applyProtection="1">
      <alignment horizontal="right" vertical="center" readingOrder="2"/>
    </xf>
    <xf numFmtId="0" fontId="22" fillId="5" borderId="26" xfId="2" applyFont="1" applyFill="1" applyBorder="1" applyAlignment="1" applyProtection="1">
      <alignment horizontal="right" vertical="center" readingOrder="2"/>
    </xf>
    <xf numFmtId="0" fontId="23" fillId="5" borderId="1" xfId="2" applyFont="1" applyFill="1" applyBorder="1" applyAlignment="1" applyProtection="1">
      <alignment horizontal="right" vertical="center" shrinkToFit="1" readingOrder="2"/>
    </xf>
    <xf numFmtId="0" fontId="24" fillId="4" borderId="0" xfId="2" quotePrefix="1" applyFont="1" applyFill="1" applyBorder="1" applyAlignment="1" applyProtection="1">
      <alignment horizontal="center" vertical="center" readingOrder="2"/>
    </xf>
    <xf numFmtId="0" fontId="24" fillId="4" borderId="2" xfId="2" quotePrefix="1" applyFont="1" applyFill="1" applyBorder="1" applyAlignment="1" applyProtection="1">
      <alignment horizontal="center" vertical="center" readingOrder="2"/>
    </xf>
    <xf numFmtId="171" fontId="24" fillId="4" borderId="1" xfId="5" applyNumberFormat="1" applyFont="1" applyFill="1" applyBorder="1" applyAlignment="1" applyProtection="1">
      <alignment horizontal="center" vertical="center" readingOrder="2"/>
    </xf>
    <xf numFmtId="165" fontId="2" fillId="6" borderId="21" xfId="2" applyNumberFormat="1" applyFont="1" applyFill="1" applyBorder="1" applyAlignment="1" applyProtection="1">
      <alignment horizontal="center" vertical="center" shrinkToFit="1" readingOrder="2"/>
    </xf>
    <xf numFmtId="165" fontId="2" fillId="6" borderId="22" xfId="2" applyNumberFormat="1" applyFont="1" applyFill="1" applyBorder="1" applyAlignment="1" applyProtection="1">
      <alignment horizontal="center" vertical="center" shrinkToFit="1" readingOrder="2"/>
    </xf>
    <xf numFmtId="165" fontId="2" fillId="5" borderId="0" xfId="2" applyNumberFormat="1" applyFont="1" applyFill="1" applyBorder="1" applyAlignment="1" applyProtection="1">
      <alignment horizontal="center" vertical="center" shrinkToFit="1" readingOrder="2"/>
    </xf>
    <xf numFmtId="165" fontId="2" fillId="6" borderId="23" xfId="2" applyNumberFormat="1" applyFont="1" applyFill="1" applyBorder="1" applyAlignment="1" applyProtection="1">
      <alignment horizontal="center" vertical="center" shrinkToFit="1" readingOrder="2"/>
    </xf>
  </cellXfs>
  <cellStyles count="6">
    <cellStyle name="Comma" xfId="5" builtinId="3"/>
    <cellStyle name="Normal" xfId="0" builtinId="0"/>
    <cellStyle name="Normal_Copy of financialReport" xfId="2"/>
    <cellStyle name="Normal_גיליון עבודה1" xfId="3"/>
    <cellStyle name="Percent" xfId="1" builtinId="5"/>
    <cellStyle name="היפר-קישור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2</xdr:col>
      <xdr:colOff>0</xdr:colOff>
      <xdr:row>2</xdr:row>
      <xdr:rowOff>142875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8238850" y="142875"/>
          <a:ext cx="2390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685800</xdr:colOff>
      <xdr:row>2</xdr:row>
      <xdr:rowOff>142875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8238850" y="142875"/>
          <a:ext cx="2390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1;&#1512;&#1497;&#1514;%20&#1502;&#1500;&#1488;&#1499;&#1497;/1219/&#1511;&#1489;&#1510;&#1497;%20&#1502;&#1513;&#1512;&#1491;%20&#1492;&#1508;&#1504;&#1497;&#1501;/&#1491;&#1493;&#1495;&#1493;&#1514;%20&#1499;&#1505;&#1508;&#1497;&#1497;&#1501;/financial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תיח"/>
      <sheetName val="תוכן ענינים להדפסה"/>
      <sheetName val="דוח המבקרים"/>
      <sheetName val="טופס 1 אקטיב"/>
      <sheetName val="טופס 1 פאסיב"/>
      <sheetName val="טופס 2"/>
      <sheetName val="טופס 3"/>
      <sheetName val="טופס 4"/>
      <sheetName val="נתונים והתאמות לטופס 4"/>
      <sheetName val="ביאורים 1, 2 א-ב"/>
      <sheetName val="ביאור 2 ג-ח"/>
      <sheetName val="ביאור 2 ט-טו"/>
      <sheetName val="ביאור 3"/>
      <sheetName val="ביאור 3 המשך"/>
      <sheetName val="ביאור 4"/>
      <sheetName val="ביאור 5"/>
      <sheetName val="ביאורים 6-9"/>
      <sheetName val="ביאורים נוספים"/>
      <sheetName val="נספח 2 לטופס 1"/>
      <sheetName val="נספח 2 לטופס 1 - פירוט א"/>
      <sheetName val="נספח 2 לטופס 1 - פירוט ב"/>
      <sheetName val="נספח 2 לטופס 1 - פירוט ג"/>
      <sheetName val="נספח 2 לטופס 1 - פירוט ד"/>
      <sheetName val="נספח 3 לטופס 1"/>
      <sheetName val="נספח 1 לטופס 2"/>
      <sheetName val="נספח 1 לטופס 2  המשך"/>
      <sheetName val="נספח 2 לטופס 2"/>
      <sheetName val="נספח 3 לטופס 2"/>
      <sheetName val="נספח 4 לטופס 2 חלק א"/>
      <sheetName val="נספח 4 לטופס 2 חלק ב"/>
      <sheetName val="נספח 5 לטופס 2"/>
      <sheetName val="נספח 6 לטופס 2"/>
      <sheetName val="נספח 7 לטופס 2-לא פעיל"/>
      <sheetName val="נספח 8 לטופס 2-לא פעיל"/>
      <sheetName val="נספח 7 לטופס 2"/>
      <sheetName val="נספח 1 לטופס 3"/>
      <sheetName val="דוח תמיכות"/>
      <sheetName val="ספר לבן"/>
      <sheetName val="דוח לתושב"/>
      <sheetName val="נספח א"/>
      <sheetName val="נתונים לנספח 4 לטופס 2 חלק א"/>
      <sheetName val="בדיקות הצלבה"/>
      <sheetName val="נתונים משותפים"/>
      <sheetName val="נתונים כלליים"/>
      <sheetName val="נתונים לטופס 1"/>
      <sheetName val="נתונים לטופס 3"/>
      <sheetName val="נתונים לנספח 2 לטופס 1"/>
      <sheetName val="נתונים לנספח 1 לטופס 2"/>
      <sheetName val="הגדרות כלליות"/>
      <sheetName val="תוכן הענינים"/>
      <sheetName val="מקרא"/>
      <sheetName val="ביאורים 1, 2 א-ב ישן"/>
    </sheetNames>
    <sheetDataSet>
      <sheetData sheetId="0"/>
      <sheetData sheetId="1"/>
      <sheetData sheetId="2"/>
      <sheetData sheetId="3">
        <row r="12">
          <cell r="F12">
            <v>28102</v>
          </cell>
          <cell r="H12">
            <v>29354</v>
          </cell>
        </row>
        <row r="16">
          <cell r="F16">
            <v>53532</v>
          </cell>
          <cell r="H16">
            <v>44446</v>
          </cell>
        </row>
        <row r="18">
          <cell r="F18">
            <v>2055</v>
          </cell>
          <cell r="H18">
            <v>1795</v>
          </cell>
        </row>
        <row r="20">
          <cell r="F20">
            <v>25194</v>
          </cell>
          <cell r="H20">
            <v>25194</v>
          </cell>
        </row>
        <row r="29">
          <cell r="F29">
            <v>21552</v>
          </cell>
          <cell r="H29">
            <v>25637</v>
          </cell>
        </row>
        <row r="36">
          <cell r="F36">
            <v>0</v>
          </cell>
          <cell r="H36">
            <v>193</v>
          </cell>
        </row>
      </sheetData>
      <sheetData sheetId="4">
        <row r="12">
          <cell r="G12">
            <v>49641</v>
          </cell>
          <cell r="I12">
            <v>55171</v>
          </cell>
        </row>
        <row r="14">
          <cell r="B14" t="str">
            <v>(***)</v>
          </cell>
          <cell r="G14">
            <v>0</v>
          </cell>
          <cell r="I14">
            <v>0</v>
          </cell>
        </row>
        <row r="16">
          <cell r="G16">
            <v>30678</v>
          </cell>
          <cell r="I16">
            <v>44446</v>
          </cell>
        </row>
        <row r="17">
          <cell r="G17">
            <v>22854</v>
          </cell>
          <cell r="I17">
            <v>0</v>
          </cell>
        </row>
        <row r="21">
          <cell r="G21">
            <v>2068</v>
          </cell>
          <cell r="I21">
            <v>1808</v>
          </cell>
        </row>
        <row r="23">
          <cell r="G23">
            <v>25194</v>
          </cell>
          <cell r="I23">
            <v>25194</v>
          </cell>
        </row>
        <row r="31">
          <cell r="G31">
            <v>0</v>
          </cell>
          <cell r="I31">
            <v>0</v>
          </cell>
        </row>
      </sheetData>
      <sheetData sheetId="5">
        <row r="61">
          <cell r="B61" t="str">
            <v>עודף בשנת הדוח</v>
          </cell>
        </row>
      </sheetData>
      <sheetData sheetId="6">
        <row r="18">
          <cell r="G18">
            <v>62850</v>
          </cell>
          <cell r="I18">
            <v>35674</v>
          </cell>
        </row>
        <row r="27">
          <cell r="G27">
            <v>39803</v>
          </cell>
          <cell r="I27">
            <v>45734</v>
          </cell>
        </row>
        <row r="34">
          <cell r="G34">
            <v>-193</v>
          </cell>
          <cell r="I34">
            <v>9867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6">
          <cell r="D36">
            <v>9.4138821504030051E-2</v>
          </cell>
          <cell r="F36">
            <v>8.2253769624099457E-2</v>
          </cell>
        </row>
        <row r="37">
          <cell r="D37">
            <v>0.91360185408892236</v>
          </cell>
          <cell r="F37">
            <v>0.90062733129874539</v>
          </cell>
        </row>
        <row r="38">
          <cell r="D38">
            <v>0.49286963394483818</v>
          </cell>
          <cell r="F38">
            <v>0.48383849309027982</v>
          </cell>
        </row>
      </sheetData>
      <sheetData sheetId="23">
        <row r="14">
          <cell r="K14">
            <v>37992</v>
          </cell>
          <cell r="M14">
            <v>40830</v>
          </cell>
        </row>
      </sheetData>
      <sheetData sheetId="24"/>
      <sheetData sheetId="25"/>
      <sheetData sheetId="26"/>
      <sheetData sheetId="27">
        <row r="8">
          <cell r="E8">
            <v>61668</v>
          </cell>
          <cell r="G8">
            <v>61093</v>
          </cell>
          <cell r="M8">
            <v>58406</v>
          </cell>
        </row>
        <row r="9">
          <cell r="E9">
            <v>15495</v>
          </cell>
          <cell r="G9">
            <v>15702</v>
          </cell>
          <cell r="M9">
            <v>15888</v>
          </cell>
        </row>
        <row r="10">
          <cell r="E10">
            <v>0</v>
          </cell>
          <cell r="G10">
            <v>0</v>
          </cell>
          <cell r="M10">
            <v>0</v>
          </cell>
        </row>
        <row r="11">
          <cell r="E11">
            <v>20355</v>
          </cell>
          <cell r="G11">
            <v>16379</v>
          </cell>
          <cell r="M11">
            <v>17751</v>
          </cell>
        </row>
        <row r="12">
          <cell r="E12">
            <v>44494</v>
          </cell>
          <cell r="G12">
            <v>46430</v>
          </cell>
          <cell r="M12">
            <v>43076</v>
          </cell>
        </row>
        <row r="13">
          <cell r="E13">
            <v>28827</v>
          </cell>
          <cell r="G13">
            <v>27786</v>
          </cell>
          <cell r="M13">
            <v>26009</v>
          </cell>
        </row>
        <row r="14">
          <cell r="E14">
            <v>7153</v>
          </cell>
          <cell r="G14">
            <v>6558</v>
          </cell>
          <cell r="M14">
            <v>4593</v>
          </cell>
        </row>
        <row r="15">
          <cell r="E15">
            <v>28155</v>
          </cell>
          <cell r="G15">
            <v>28155</v>
          </cell>
          <cell r="M15">
            <v>26683</v>
          </cell>
        </row>
        <row r="16">
          <cell r="E16">
            <v>7917</v>
          </cell>
          <cell r="G16">
            <v>9755</v>
          </cell>
          <cell r="M16">
            <v>7142</v>
          </cell>
        </row>
        <row r="17">
          <cell r="E17">
            <v>0</v>
          </cell>
          <cell r="G17">
            <v>0</v>
          </cell>
          <cell r="M17">
            <v>0</v>
          </cell>
        </row>
        <row r="18">
          <cell r="E18">
            <v>2373</v>
          </cell>
          <cell r="G18">
            <v>2373</v>
          </cell>
          <cell r="M18">
            <v>3084</v>
          </cell>
        </row>
        <row r="19">
          <cell r="E19">
            <v>4339</v>
          </cell>
          <cell r="G19">
            <v>2311</v>
          </cell>
          <cell r="M19">
            <v>558</v>
          </cell>
        </row>
        <row r="22">
          <cell r="E22">
            <v>0</v>
          </cell>
          <cell r="G22">
            <v>1707</v>
          </cell>
          <cell r="M22">
            <v>0</v>
          </cell>
        </row>
        <row r="26">
          <cell r="E26">
            <v>36388</v>
          </cell>
          <cell r="G26">
            <v>36312</v>
          </cell>
          <cell r="M26">
            <v>34931</v>
          </cell>
        </row>
        <row r="27">
          <cell r="E27">
            <v>44159</v>
          </cell>
          <cell r="G27">
            <v>42621</v>
          </cell>
          <cell r="M27">
            <v>39434</v>
          </cell>
        </row>
        <row r="28">
          <cell r="E28">
            <v>0</v>
          </cell>
          <cell r="G28">
            <v>0</v>
          </cell>
          <cell r="M28">
            <v>0</v>
          </cell>
        </row>
        <row r="31">
          <cell r="E31">
            <v>30078</v>
          </cell>
          <cell r="G31">
            <v>28635</v>
          </cell>
          <cell r="M31">
            <v>27273</v>
          </cell>
        </row>
        <row r="32">
          <cell r="E32">
            <v>41558</v>
          </cell>
          <cell r="G32">
            <v>40498</v>
          </cell>
          <cell r="M32">
            <v>37576</v>
          </cell>
        </row>
        <row r="33">
          <cell r="E33">
            <v>7826</v>
          </cell>
          <cell r="G33">
            <v>7598</v>
          </cell>
          <cell r="M33">
            <v>7229</v>
          </cell>
        </row>
        <row r="34">
          <cell r="E34">
            <v>32690</v>
          </cell>
          <cell r="G34">
            <v>32318</v>
          </cell>
          <cell r="M34">
            <v>29442</v>
          </cell>
        </row>
        <row r="35">
          <cell r="E35">
            <v>6726</v>
          </cell>
          <cell r="G35">
            <v>6570</v>
          </cell>
          <cell r="M35">
            <v>7273</v>
          </cell>
        </row>
        <row r="36">
          <cell r="E36">
            <v>921</v>
          </cell>
          <cell r="G36">
            <v>1210</v>
          </cell>
          <cell r="M36">
            <v>1058</v>
          </cell>
        </row>
        <row r="37">
          <cell r="E37">
            <v>5368</v>
          </cell>
          <cell r="G37">
            <v>5057</v>
          </cell>
          <cell r="M37">
            <v>3530</v>
          </cell>
        </row>
        <row r="38">
          <cell r="E38">
            <v>15062</v>
          </cell>
          <cell r="G38">
            <v>15152</v>
          </cell>
          <cell r="M38">
            <v>15441</v>
          </cell>
        </row>
        <row r="41">
          <cell r="E41">
            <v>0</v>
          </cell>
          <cell r="G41">
            <v>1707</v>
          </cell>
          <cell r="M41">
            <v>0</v>
          </cell>
        </row>
      </sheetData>
      <sheetData sheetId="28">
        <row r="36">
          <cell r="G36">
            <v>455.95100182869908</v>
          </cell>
          <cell r="M36">
            <v>449.00801461231379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0">
          <cell r="C80">
            <v>62039</v>
          </cell>
          <cell r="D80">
            <v>61896</v>
          </cell>
        </row>
        <row r="81">
          <cell r="C81">
            <v>78111.73</v>
          </cell>
          <cell r="D81">
            <v>76149</v>
          </cell>
        </row>
        <row r="82">
          <cell r="C82">
            <v>-15702</v>
          </cell>
          <cell r="D82">
            <v>-26200</v>
          </cell>
        </row>
        <row r="83">
          <cell r="C83">
            <v>0</v>
          </cell>
          <cell r="D83">
            <v>8348</v>
          </cell>
        </row>
        <row r="85">
          <cell r="C85">
            <v>61337</v>
          </cell>
          <cell r="D85">
            <v>58154</v>
          </cell>
        </row>
        <row r="88">
          <cell r="C88">
            <v>820</v>
          </cell>
          <cell r="D88">
            <v>3249</v>
          </cell>
        </row>
      </sheetData>
      <sheetData sheetId="38"/>
      <sheetData sheetId="39"/>
      <sheetData sheetId="40"/>
      <sheetData sheetId="41"/>
      <sheetData sheetId="42">
        <row r="51">
          <cell r="E51" t="str">
            <v>חודש אוקטובר 2019</v>
          </cell>
        </row>
      </sheetData>
      <sheetData sheetId="43">
        <row r="3">
          <cell r="C3">
            <v>25222</v>
          </cell>
        </row>
        <row r="4">
          <cell r="C4">
            <v>26027</v>
          </cell>
          <cell r="G4">
            <v>5800</v>
          </cell>
        </row>
        <row r="5">
          <cell r="C5">
            <v>7193</v>
          </cell>
          <cell r="G5">
            <v>3</v>
          </cell>
        </row>
        <row r="8">
          <cell r="B8" t="str">
            <v>תקציב הרשות אושר על ידי משרד הפנים</v>
          </cell>
        </row>
        <row r="14">
          <cell r="B14" t="str">
            <v>חוות דעת חלקה</v>
          </cell>
        </row>
        <row r="47">
          <cell r="B47" t="str">
            <v/>
          </cell>
        </row>
        <row r="95">
          <cell r="B95" t="str">
            <v>חוות דעת חלקה</v>
          </cell>
        </row>
      </sheetData>
      <sheetData sheetId="44"/>
      <sheetData sheetId="45"/>
      <sheetData sheetId="46">
        <row r="26">
          <cell r="D26">
            <v>754000</v>
          </cell>
          <cell r="E26">
            <v>712998</v>
          </cell>
        </row>
        <row r="27">
          <cell r="D27">
            <v>31239</v>
          </cell>
          <cell r="E27">
            <v>29442.7</v>
          </cell>
        </row>
      </sheetData>
      <sheetData sheetId="47"/>
      <sheetData sheetId="48">
        <row r="6">
          <cell r="D6" t="str">
            <v>עיריית קרית מלאכי</v>
          </cell>
        </row>
        <row r="10">
          <cell r="D10">
            <v>2019</v>
          </cell>
        </row>
        <row r="12">
          <cell r="D12">
            <v>2018</v>
          </cell>
        </row>
      </sheetData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"/>
  <sheetViews>
    <sheetView rightToLeft="1" workbookViewId="0">
      <selection activeCell="G45" sqref="G45"/>
    </sheetView>
  </sheetViews>
  <sheetFormatPr defaultRowHeight="14.25" x14ac:dyDescent="0.2"/>
  <sheetData>
    <row r="1" spans="1:13" ht="15.75" x14ac:dyDescent="0.2">
      <c r="A1" s="1"/>
      <c r="B1" s="2"/>
      <c r="C1" s="3"/>
      <c r="D1" s="3"/>
      <c r="E1" s="173" t="str">
        <f>'[1]הגדרות כלליות'!D6</f>
        <v>עיריית קרית מלאכי</v>
      </c>
      <c r="F1" s="173"/>
      <c r="G1" s="173"/>
      <c r="H1" s="173"/>
      <c r="I1" s="173"/>
      <c r="J1" s="3"/>
      <c r="K1" s="3"/>
      <c r="L1" s="4"/>
      <c r="M1" s="4"/>
    </row>
    <row r="2" spans="1:13" ht="15.75" x14ac:dyDescent="0.2">
      <c r="A2" s="1"/>
      <c r="B2" s="5"/>
      <c r="C2" s="6"/>
      <c r="D2" s="6"/>
      <c r="E2" s="173" t="str">
        <f>CONCATENATE("תמצית הדוחות הכספיים לשנת ",'[1]הגדרות כלליות'!D10)</f>
        <v>תמצית הדוחות הכספיים לשנת 2019</v>
      </c>
      <c r="F2" s="173"/>
      <c r="G2" s="173"/>
      <c r="H2" s="173"/>
      <c r="I2" s="173"/>
      <c r="J2" s="6"/>
      <c r="K2" s="6"/>
      <c r="L2" s="4"/>
      <c r="M2" s="4"/>
    </row>
    <row r="3" spans="1:13" ht="15.75" x14ac:dyDescent="0.2">
      <c r="A3" s="1"/>
      <c r="B3" s="7"/>
      <c r="C3" s="7"/>
      <c r="D3" s="7"/>
      <c r="E3" s="174" t="s">
        <v>0</v>
      </c>
      <c r="F3" s="174"/>
      <c r="G3" s="174"/>
      <c r="H3" s="174"/>
      <c r="I3" s="174"/>
      <c r="J3" s="7"/>
      <c r="K3" s="7"/>
      <c r="L3" s="4"/>
      <c r="M3" s="4"/>
    </row>
    <row r="4" spans="1:13" x14ac:dyDescent="0.2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4"/>
      <c r="M4" s="4"/>
    </row>
    <row r="5" spans="1:13" ht="38.25" x14ac:dyDescent="0.2">
      <c r="A5" s="4"/>
      <c r="B5" s="10" t="s">
        <v>2</v>
      </c>
      <c r="C5" s="175">
        <f>'[1]נתונים כלליים'!$C$3</f>
        <v>25222</v>
      </c>
      <c r="D5" s="175"/>
      <c r="E5" s="11"/>
      <c r="F5" s="11"/>
      <c r="G5" s="12"/>
      <c r="H5" s="12"/>
      <c r="I5" s="9"/>
      <c r="J5" s="9"/>
      <c r="K5" s="9"/>
      <c r="L5" s="4"/>
      <c r="M5" s="4"/>
    </row>
    <row r="6" spans="1:13" ht="25.5" x14ac:dyDescent="0.2">
      <c r="A6" s="4"/>
      <c r="B6" s="10" t="s">
        <v>3</v>
      </c>
      <c r="C6" s="175">
        <f>'[1]נתונים כלליים'!$C$4</f>
        <v>26027</v>
      </c>
      <c r="D6" s="175"/>
      <c r="E6" s="176" t="s">
        <v>4</v>
      </c>
      <c r="F6" s="176"/>
      <c r="G6" s="177">
        <f>'[1]נתונים כלליים'!$G$4</f>
        <v>5800</v>
      </c>
      <c r="H6" s="177"/>
      <c r="I6" s="9"/>
      <c r="J6" s="9"/>
      <c r="K6" s="9"/>
      <c r="L6" s="4"/>
      <c r="M6" s="4"/>
    </row>
    <row r="7" spans="1:13" ht="25.5" x14ac:dyDescent="0.2">
      <c r="A7" s="4"/>
      <c r="B7" s="10" t="s">
        <v>5</v>
      </c>
      <c r="C7" s="175">
        <f>'[1]נתונים כלליים'!$C$5</f>
        <v>7193</v>
      </c>
      <c r="D7" s="175"/>
      <c r="E7" s="176" t="s">
        <v>6</v>
      </c>
      <c r="F7" s="176"/>
      <c r="G7" s="181">
        <f>'[1]נתונים כלליים'!$G$5</f>
        <v>3</v>
      </c>
      <c r="H7" s="181"/>
      <c r="I7" s="9"/>
      <c r="J7" s="9"/>
      <c r="K7" s="9"/>
      <c r="L7" s="4"/>
      <c r="M7" s="4"/>
    </row>
    <row r="8" spans="1:13" x14ac:dyDescent="0.2">
      <c r="A8" s="4"/>
      <c r="B8" s="13"/>
      <c r="C8" s="14"/>
      <c r="D8" s="14"/>
      <c r="E8" s="14"/>
      <c r="F8" s="14"/>
      <c r="G8" s="15"/>
      <c r="H8" s="15"/>
      <c r="I8" s="9"/>
      <c r="J8" s="9"/>
      <c r="K8" s="9"/>
      <c r="L8" s="4"/>
      <c r="M8" s="4"/>
    </row>
    <row r="9" spans="1:13" x14ac:dyDescent="0.2">
      <c r="A9" s="4"/>
      <c r="B9" s="182" t="s">
        <v>7</v>
      </c>
      <c r="C9" s="182"/>
      <c r="D9" s="182"/>
      <c r="E9" s="182"/>
      <c r="F9" s="182"/>
      <c r="G9" s="182"/>
      <c r="H9" s="16"/>
      <c r="I9" s="183" t="s">
        <v>8</v>
      </c>
      <c r="J9" s="183"/>
      <c r="K9" s="183"/>
      <c r="L9" s="4"/>
      <c r="M9" s="4"/>
    </row>
    <row r="10" spans="1:13" x14ac:dyDescent="0.2">
      <c r="A10" s="4"/>
      <c r="B10" s="17" t="s">
        <v>9</v>
      </c>
      <c r="C10" s="18" t="str">
        <f>CONCATENATE("תקציב ",'[1]הגדרות כלליות'!D10)</f>
        <v>תקציב 2019</v>
      </c>
      <c r="D10" s="18" t="str">
        <f>CONCATENATE("ביצוע ",'[1]הגדרות כלליות'!D10)</f>
        <v>ביצוע 2019</v>
      </c>
      <c r="E10" s="18" t="s">
        <v>10</v>
      </c>
      <c r="F10" s="18" t="str">
        <f>CONCATENATE("ביצוע ",'[1]הגדרות כלליות'!D12)</f>
        <v>ביצוע 2018</v>
      </c>
      <c r="G10" s="19" t="s">
        <v>10</v>
      </c>
      <c r="H10" s="20"/>
      <c r="I10" s="21" t="s">
        <v>11</v>
      </c>
      <c r="J10" s="22">
        <f>'[1]הגדרות כלליות'!D10</f>
        <v>2019</v>
      </c>
      <c r="K10" s="23">
        <f>'[1]הגדרות כלליות'!D12</f>
        <v>2018</v>
      </c>
      <c r="L10" s="24"/>
      <c r="M10" s="4"/>
    </row>
    <row r="11" spans="1:13" ht="25.5" x14ac:dyDescent="0.2">
      <c r="A11" s="4"/>
      <c r="B11" s="25" t="s">
        <v>12</v>
      </c>
      <c r="C11" s="26">
        <f>'[1]נספח 3 לטופס 2'!E8+'[1]נספח 3 לטופס 2'!E9+'[1]נספח 3 לטופס 2'!E10+'[1]נספח 3 לטופס 2'!E11+'[1]נספח 3 לטופס 2'!E19</f>
        <v>101857</v>
      </c>
      <c r="D11" s="27">
        <f>'[1]נספח 3 לטופס 2'!G8+'[1]נספח 3 לטופס 2'!G9+'[1]נספח 3 לטופס 2'!G10+'[1]נספח 3 לטופס 2'!G11+'[1]נספח 3 לטופס 2'!G19</f>
        <v>95485</v>
      </c>
      <c r="E11" s="28">
        <f>IF($D$16=0,0,D11/$D$16)</f>
        <v>0.43750486829263824</v>
      </c>
      <c r="F11" s="27">
        <f>'[1]נספח 3 לטופס 2'!M8+'[1]נספח 3 לטופס 2'!M9+'[1]נספח 3 לטופס 2'!M10+'[1]נספח 3 לטופס 2'!M11+'[1]נספח 3 לטופס 2'!M19</f>
        <v>92603</v>
      </c>
      <c r="G11" s="29">
        <f>IF($F$16=0,0,F11/$F$16)</f>
        <v>0.45574585363452924</v>
      </c>
      <c r="H11" s="20"/>
      <c r="I11" s="30" t="s">
        <v>13</v>
      </c>
      <c r="J11" s="26">
        <f>'[1]טופס 1 אקטיב'!$F$12+'[1]טופס 1 אקטיב'!F14</f>
        <v>28102</v>
      </c>
      <c r="K11" s="31">
        <f>'[1]טופס 1 אקטיב'!$H$12+'[1]טופס 1 אקטיב'!H14</f>
        <v>29354</v>
      </c>
      <c r="L11" s="24"/>
      <c r="M11" s="4"/>
    </row>
    <row r="12" spans="1:13" ht="38.25" x14ac:dyDescent="0.2">
      <c r="A12" s="4"/>
      <c r="B12" s="25" t="s">
        <v>14</v>
      </c>
      <c r="C12" s="32">
        <f>'[1]נספח 3 לטופס 2'!E12</f>
        <v>44494</v>
      </c>
      <c r="D12" s="33">
        <f>'[1]נספח 3 לטופס 2'!G12</f>
        <v>46430</v>
      </c>
      <c r="E12" s="34">
        <f>IF($D$16=0,0,D12/$D$16)</f>
        <v>0.21273866088733512</v>
      </c>
      <c r="F12" s="33">
        <f>'[1]נספח 3 לטופס 2'!M12</f>
        <v>43076</v>
      </c>
      <c r="G12" s="35">
        <f>IF($F$16=0,0,F12/$F$16)</f>
        <v>0.21199862197942812</v>
      </c>
      <c r="H12" s="20"/>
      <c r="I12" s="30" t="s">
        <v>15</v>
      </c>
      <c r="J12" s="32">
        <f>'[1]טופס 1 אקטיב'!$F$16+'[1]טופס 1 אקטיב'!F18</f>
        <v>55587</v>
      </c>
      <c r="K12" s="36">
        <f>'[1]טופס 1 אקטיב'!$H$16+'[1]טופס 1 אקטיב'!H18</f>
        <v>46241</v>
      </c>
      <c r="L12" s="24"/>
      <c r="M12" s="4"/>
    </row>
    <row r="13" spans="1:13" ht="38.25" x14ac:dyDescent="0.2">
      <c r="A13" s="4"/>
      <c r="B13" s="25" t="s">
        <v>16</v>
      </c>
      <c r="C13" s="32">
        <f>'[1]נספח 3 לטופס 2'!E13</f>
        <v>28827</v>
      </c>
      <c r="D13" s="33">
        <f>'[1]נספח 3 לטופס 2'!G13</f>
        <v>27786</v>
      </c>
      <c r="E13" s="34">
        <f>IF($D$16=0,0,D13/$D$16)</f>
        <v>0.12731329811362252</v>
      </c>
      <c r="F13" s="33">
        <f>'[1]נספח 3 לטופס 2'!M13</f>
        <v>26009</v>
      </c>
      <c r="G13" s="35">
        <f>IF($F$16=0,0,F13/$F$16)</f>
        <v>0.12800334662138885</v>
      </c>
      <c r="H13" s="20"/>
      <c r="I13" s="37" t="s">
        <v>17</v>
      </c>
      <c r="J13" s="38">
        <f>'[1]טופס 1 אקטיב'!$F$20+'[1]טופס 1 אקטיב'!$F$22</f>
        <v>25194</v>
      </c>
      <c r="K13" s="39">
        <f>'[1]טופס 1 אקטיב'!$H$20+'[1]טופס 1 אקטיב'!$H$22</f>
        <v>25194</v>
      </c>
      <c r="L13" s="24"/>
      <c r="M13" s="4"/>
    </row>
    <row r="14" spans="1:13" ht="51" x14ac:dyDescent="0.2">
      <c r="A14" s="4"/>
      <c r="B14" s="25" t="s">
        <v>18</v>
      </c>
      <c r="C14" s="32">
        <f>'[1]נספח 3 לטופס 2'!E14</f>
        <v>7153</v>
      </c>
      <c r="D14" s="33">
        <f>'[1]נספח 3 לטופס 2'!G14</f>
        <v>6558</v>
      </c>
      <c r="E14" s="34">
        <f>IF($D$16=0,0,1-(E11+E12 + E13+E15))</f>
        <v>3.0048247643746473E-2</v>
      </c>
      <c r="F14" s="33">
        <f>'[1]נספח 3 לטופס 2'!M14</f>
        <v>4593</v>
      </c>
      <c r="G14" s="35">
        <f>IF($F$16=0,0,1 - (G11+G12+G13+G15))</f>
        <v>2.2604458880850387E-2</v>
      </c>
      <c r="H14" s="20"/>
      <c r="I14" s="30" t="s">
        <v>19</v>
      </c>
      <c r="J14" s="32">
        <f>'[1]טופס 1 אקטיב'!$F$29+'[1]טופס 1 אקטיב'!$F$31</f>
        <v>21552</v>
      </c>
      <c r="K14" s="36">
        <f>'[1]טופס 1 אקטיב'!$H$29+'[1]טופס 1 אקטיב'!$H$31</f>
        <v>25637</v>
      </c>
      <c r="L14" s="24"/>
      <c r="M14" s="4"/>
    </row>
    <row r="15" spans="1:13" ht="25.5" x14ac:dyDescent="0.2">
      <c r="A15" s="4"/>
      <c r="B15" s="25" t="s">
        <v>20</v>
      </c>
      <c r="C15" s="40">
        <f>'[1]נספח 3 לטופס 2'!E15+'[1]נספח 3 לטופס 2'!E16+'[1]נספח 3 לטופס 2'!E18+'[1]נספח 3 לטופס 2'!E22+'[1]נספח 3 לטופס 2'!E17</f>
        <v>38445</v>
      </c>
      <c r="D15" s="41">
        <f>'[1]נספח 3 לטופס 2'!G15+'[1]נספח 3 לטופס 2'!G16+'[1]נספח 3 לטופס 2'!G18+'[1]נספח 3 לטופס 2'!G22+'[1]נספח 3 לטופס 2'!G17</f>
        <v>41990</v>
      </c>
      <c r="E15" s="42">
        <f>IF($D$16=0,0,D15/$D$16)</f>
        <v>0.19239492506265779</v>
      </c>
      <c r="F15" s="41">
        <f>'[1]נספח 3 לטופס 2'!M15+'[1]נספח 3 לטופס 2'!M16+'[1]נספח 3 לטופס 2'!M18+'[1]נספח 3 לטופס 2'!M22+'[1]נספח 3 לטופס 2'!M17</f>
        <v>36909</v>
      </c>
      <c r="G15" s="43">
        <f>IF($F$16=0,0,F15/$F$16)</f>
        <v>0.18164771888380335</v>
      </c>
      <c r="H15" s="20"/>
      <c r="I15" s="30" t="s">
        <v>21</v>
      </c>
      <c r="J15" s="32">
        <f>'[1]טופס 1 אקטיב'!$F$33+'[1]טופס 1 אקטיב'!$F$34</f>
        <v>0</v>
      </c>
      <c r="K15" s="36">
        <f>'[1]טופס 1 אקטיב'!$H$33+'[1]טופס 1 אקטיב'!$H$34</f>
        <v>0</v>
      </c>
      <c r="L15" s="24"/>
      <c r="M15" s="4"/>
    </row>
    <row r="16" spans="1:13" ht="15" thickBot="1" x14ac:dyDescent="0.25">
      <c r="A16" s="4"/>
      <c r="B16" s="44" t="s">
        <v>22</v>
      </c>
      <c r="C16" s="45">
        <f>SUM(C11:C15)</f>
        <v>220776</v>
      </c>
      <c r="D16" s="46">
        <f>SUM(D11:D15)</f>
        <v>218249</v>
      </c>
      <c r="E16" s="47">
        <f>SUM(E11:E15)</f>
        <v>1</v>
      </c>
      <c r="F16" s="46">
        <f>SUM(F11:F15)</f>
        <v>203190</v>
      </c>
      <c r="G16" s="48">
        <f>SUM(G11:G15)</f>
        <v>1</v>
      </c>
      <c r="H16" s="20"/>
      <c r="I16" s="30" t="s">
        <v>23</v>
      </c>
      <c r="J16" s="32">
        <f>'[1]טופס 1 אקטיב'!$F$36+'[1]טופס 1 אקטיב'!$F$37</f>
        <v>0</v>
      </c>
      <c r="K16" s="36">
        <f>'[1]טופס 1 אקטיב'!$H$36+'[1]טופס 1 אקטיב'!$H$37</f>
        <v>193</v>
      </c>
      <c r="L16" s="24"/>
      <c r="M16" s="4"/>
    </row>
    <row r="17" spans="1:13" ht="15.75" thickTop="1" thickBot="1" x14ac:dyDescent="0.25">
      <c r="A17" s="4"/>
      <c r="B17" s="30"/>
      <c r="C17" s="49"/>
      <c r="D17" s="49"/>
      <c r="E17" s="49"/>
      <c r="F17" s="49"/>
      <c r="G17" s="50"/>
      <c r="H17" s="20"/>
      <c r="I17" s="44" t="s">
        <v>22</v>
      </c>
      <c r="J17" s="45">
        <f>SUM(J11:J16)</f>
        <v>130435</v>
      </c>
      <c r="K17" s="51">
        <f>SUM(K11:K16)</f>
        <v>126619</v>
      </c>
      <c r="L17" s="24"/>
      <c r="M17" s="4"/>
    </row>
    <row r="18" spans="1:13" ht="15" thickTop="1" x14ac:dyDescent="0.2">
      <c r="A18" s="4"/>
      <c r="B18" s="17" t="s">
        <v>24</v>
      </c>
      <c r="C18" s="18" t="str">
        <f>$C10</f>
        <v>תקציב 2019</v>
      </c>
      <c r="D18" s="18" t="str">
        <f>$D10</f>
        <v>ביצוע 2019</v>
      </c>
      <c r="E18" s="18" t="s">
        <v>10</v>
      </c>
      <c r="F18" s="18" t="str">
        <f>$F10</f>
        <v>ביצוע 2018</v>
      </c>
      <c r="G18" s="19" t="s">
        <v>10</v>
      </c>
      <c r="H18" s="20"/>
      <c r="I18" s="44"/>
      <c r="J18" s="52"/>
      <c r="K18" s="53"/>
      <c r="L18" s="24"/>
      <c r="M18" s="4"/>
    </row>
    <row r="19" spans="1:13" ht="25.5" x14ac:dyDescent="0.2">
      <c r="A19" s="4"/>
      <c r="B19" s="25" t="s">
        <v>25</v>
      </c>
      <c r="C19" s="26">
        <f>'[1]נספח 3 לטופס 2'!E26</f>
        <v>36388</v>
      </c>
      <c r="D19" s="27">
        <f>'[1]נספח 3 לטופס 2'!G26</f>
        <v>36312</v>
      </c>
      <c r="E19" s="28">
        <f>IF($D$27=0,0,D19/$D$27)</f>
        <v>0.16681520410882128</v>
      </c>
      <c r="F19" s="27">
        <f>'[1]נספח 3 לטופס 2'!M26</f>
        <v>34931</v>
      </c>
      <c r="G19" s="29">
        <f>IF($F$27=0,0,F19/$F$27)</f>
        <v>0.1719155260917283</v>
      </c>
      <c r="H19" s="20"/>
      <c r="I19" s="21" t="s">
        <v>26</v>
      </c>
      <c r="J19" s="22">
        <f>J10</f>
        <v>2019</v>
      </c>
      <c r="K19" s="23">
        <f>K10</f>
        <v>2018</v>
      </c>
      <c r="L19" s="24"/>
      <c r="M19" s="4"/>
    </row>
    <row r="20" spans="1:13" ht="25.5" x14ac:dyDescent="0.2">
      <c r="A20" s="4"/>
      <c r="B20" s="25" t="s">
        <v>27</v>
      </c>
      <c r="C20" s="32">
        <f>'[1]נספח 3 לטופס 2'!E27+'[1]נספח 3 לטופס 2'!E28+'[1]נספח 3 לטופס 2'!E38+'[1]נספח 3 לטופס 2'!E37+'[1]נספח 3 לטופס 2'!E41</f>
        <v>64589</v>
      </c>
      <c r="D20" s="33">
        <f>'[1]נספח 3 לטופס 2'!G27+'[1]נספח 3 לטופס 2'!G28+'[1]נספח 3 לטופס 2'!G37+'[1]נספח 3 לטופס 2'!G38+'[1]נספח 3 לטופס 2'!G41</f>
        <v>64537</v>
      </c>
      <c r="E20" s="34">
        <f>IF($D$27=0,0,1-(E19+E21+E22+E23+E24+E25+E26))</f>
        <v>0.29647920322678445</v>
      </c>
      <c r="F20" s="33">
        <f>'[1]נספח 3 לטופס 2'!M27+'[1]נספח 3 לטופס 2'!M28+'[1]נספח 3 לטופס 2'!M37+'[1]נספח 3 לטופס 2'!M38+'[1]נספח 3 לטופס 2'!M41</f>
        <v>58405</v>
      </c>
      <c r="G20" s="35">
        <f>IF($F$27=0,0,1 - (G19+G21+G22+G23+G24+G25+G26))</f>
        <v>0.28744457076486207</v>
      </c>
      <c r="H20" s="20"/>
      <c r="I20" s="30" t="s">
        <v>28</v>
      </c>
      <c r="J20" s="26">
        <f>'[1]טופס 1 פאסיב'!$G$12</f>
        <v>49641</v>
      </c>
      <c r="K20" s="31">
        <f>'[1]טופס 1 פאסיב'!$I$12</f>
        <v>55171</v>
      </c>
      <c r="L20" s="24"/>
      <c r="M20" s="4"/>
    </row>
    <row r="21" spans="1:13" x14ac:dyDescent="0.2">
      <c r="A21" s="4"/>
      <c r="B21" s="25" t="s">
        <v>29</v>
      </c>
      <c r="C21" s="32">
        <f>'[1]נספח 3 לטופס 2'!E31</f>
        <v>30078</v>
      </c>
      <c r="D21" s="33">
        <f>'[1]נספח 3 לטופס 2'!G31</f>
        <v>28635</v>
      </c>
      <c r="E21" s="34">
        <f t="shared" ref="E21:E26" si="0">IF($D$27=0,0,D21/$D$27)</f>
        <v>0.13154751513703727</v>
      </c>
      <c r="F21" s="33">
        <f>'[1]נספח 3 לטופס 2'!M31</f>
        <v>27273</v>
      </c>
      <c r="G21" s="35">
        <f t="shared" ref="G21:G26" si="1">IF($F$27=0,0,F21/$F$27)</f>
        <v>0.13422610698519097</v>
      </c>
      <c r="H21" s="20"/>
      <c r="I21" s="30" t="str">
        <f>'[1]טופס 1 פאסיב'!B14</f>
        <v>(***)</v>
      </c>
      <c r="J21" s="26">
        <f>'[1]טופס 1 פאסיב'!$G$14</f>
        <v>0</v>
      </c>
      <c r="K21" s="31">
        <f>'[1]טופס 1 פאסיב'!$I$14</f>
        <v>0</v>
      </c>
      <c r="L21" s="24"/>
      <c r="M21" s="4"/>
    </row>
    <row r="22" spans="1:13" x14ac:dyDescent="0.2">
      <c r="A22" s="4"/>
      <c r="B22" s="25" t="s">
        <v>30</v>
      </c>
      <c r="C22" s="32">
        <f>'[1]נספח 3 לטופס 2'!E32</f>
        <v>41558</v>
      </c>
      <c r="D22" s="33">
        <f>'[1]נספח 3 לטופס 2'!G32</f>
        <v>40498</v>
      </c>
      <c r="E22" s="34">
        <f t="shared" si="0"/>
        <v>0.1860454432694163</v>
      </c>
      <c r="F22" s="33">
        <f>'[1]נספח 3 לטופס 2'!M32</f>
        <v>37576</v>
      </c>
      <c r="G22" s="35">
        <f t="shared" si="1"/>
        <v>0.18493309119185775</v>
      </c>
      <c r="H22" s="20"/>
      <c r="I22" s="30" t="s">
        <v>31</v>
      </c>
      <c r="J22" s="32">
        <f>'[1]טופס 1 פאסיב'!$G$16+'[1]טופס 1 פאסיב'!G21+'[1]טופס 1 פאסיב'!$G$18</f>
        <v>32746</v>
      </c>
      <c r="K22" s="36">
        <f>'[1]טופס 1 פאסיב'!$I$16+'[1]טופס 1 פאסיב'!$I$21+'[1]טופס 1 פאסיב'!$I$18</f>
        <v>46254</v>
      </c>
      <c r="L22" s="24"/>
      <c r="M22" s="4"/>
    </row>
    <row r="23" spans="1:13" x14ac:dyDescent="0.2">
      <c r="A23" s="4"/>
      <c r="B23" s="25" t="s">
        <v>32</v>
      </c>
      <c r="C23" s="32">
        <f>'[1]נספח 3 לטופס 2'!E33</f>
        <v>7826</v>
      </c>
      <c r="D23" s="33">
        <f>'[1]נספח 3 לטופס 2'!G33</f>
        <v>7598</v>
      </c>
      <c r="E23" s="34">
        <f t="shared" si="0"/>
        <v>3.4904767592499011E-2</v>
      </c>
      <c r="F23" s="33">
        <f>'[1]נספח 3 לטופס 2'!M33</f>
        <v>7229</v>
      </c>
      <c r="G23" s="35">
        <f t="shared" si="1"/>
        <v>3.5578063557215767E-2</v>
      </c>
      <c r="H23" s="20"/>
      <c r="I23" s="30" t="s">
        <v>33</v>
      </c>
      <c r="J23" s="32">
        <f>'[1]טופס 1 פאסיב'!$G$23+'[1]טופס 1 פאסיב'!$G$24</f>
        <v>25194</v>
      </c>
      <c r="K23" s="36">
        <f>'[1]טופס 1 פאסיב'!$I$23+'[1]טופס 1 פאסיב'!$I$24</f>
        <v>25194</v>
      </c>
      <c r="L23" s="24"/>
      <c r="M23" s="4"/>
    </row>
    <row r="24" spans="1:13" ht="25.5" x14ac:dyDescent="0.2">
      <c r="A24" s="4"/>
      <c r="B24" s="25" t="s">
        <v>34</v>
      </c>
      <c r="C24" s="32">
        <f>'[1]נספח 3 לטופס 2'!E34</f>
        <v>32690</v>
      </c>
      <c r="D24" s="33">
        <f>'[1]נספח 3 לטופס 2'!G34</f>
        <v>32318</v>
      </c>
      <c r="E24" s="34">
        <f t="shared" si="0"/>
        <v>0.14846700171813412</v>
      </c>
      <c r="F24" s="33">
        <f>'[1]נספח 3 לטופס 2'!M34</f>
        <v>29442</v>
      </c>
      <c r="G24" s="35">
        <f t="shared" si="1"/>
        <v>0.14490100252476781</v>
      </c>
      <c r="H24" s="20"/>
      <c r="I24" s="30" t="s">
        <v>35</v>
      </c>
      <c r="J24" s="32">
        <f>'[1]טופס 1 פאסיב'!$G$31+'[1]טופס 1 פאסיב'!$G$33</f>
        <v>0</v>
      </c>
      <c r="K24" s="36">
        <f>'[1]טופס 1 פאסיב'!$I$31+'[1]טופס 1 פאסיב'!$I$33</f>
        <v>0</v>
      </c>
      <c r="L24" s="24"/>
      <c r="M24" s="4"/>
    </row>
    <row r="25" spans="1:13" x14ac:dyDescent="0.2">
      <c r="A25" s="4"/>
      <c r="B25" s="25" t="s">
        <v>36</v>
      </c>
      <c r="C25" s="32">
        <f>'[1]נספח 3 לטופס 2'!E36</f>
        <v>921</v>
      </c>
      <c r="D25" s="33">
        <f>'[1]נספח 3 לטופס 2'!G36</f>
        <v>1210</v>
      </c>
      <c r="E25" s="34">
        <f t="shared" si="0"/>
        <v>5.5586692270234014E-3</v>
      </c>
      <c r="F25" s="33">
        <f>'[1]נספח 3 לטופס 2'!M36</f>
        <v>1058</v>
      </c>
      <c r="G25" s="35">
        <f t="shared" si="1"/>
        <v>5.2070260400517753E-3</v>
      </c>
      <c r="H25" s="20"/>
      <c r="I25" s="30" t="s">
        <v>37</v>
      </c>
      <c r="J25" s="38">
        <f>'[1]טופס 1 פאסיב'!$G$17</f>
        <v>22854</v>
      </c>
      <c r="K25" s="39">
        <f>'[1]טופס 1 פאסיב'!$I$17</f>
        <v>0</v>
      </c>
      <c r="L25" s="24"/>
      <c r="M25" s="4"/>
    </row>
    <row r="26" spans="1:13" ht="15" thickBot="1" x14ac:dyDescent="0.25">
      <c r="A26" s="4"/>
      <c r="B26" s="25" t="s">
        <v>38</v>
      </c>
      <c r="C26" s="40">
        <f>'[1]נספח 3 לטופס 2'!E35</f>
        <v>6726</v>
      </c>
      <c r="D26" s="41">
        <f>'[1]נספח 3 לטופס 2'!G35</f>
        <v>6570</v>
      </c>
      <c r="E26" s="34">
        <f t="shared" si="0"/>
        <v>3.0182195720284088E-2</v>
      </c>
      <c r="F26" s="41">
        <f>'[1]נספח 3 לטופס 2'!M35</f>
        <v>7273</v>
      </c>
      <c r="G26" s="35">
        <f t="shared" si="1"/>
        <v>3.5794612844325668E-2</v>
      </c>
      <c r="H26" s="20"/>
      <c r="I26" s="54" t="s">
        <v>22</v>
      </c>
      <c r="J26" s="45">
        <f>SUM(J20:J25)</f>
        <v>130435</v>
      </c>
      <c r="K26" s="51">
        <f>SUM(K20:K25)</f>
        <v>126619</v>
      </c>
      <c r="L26" s="24"/>
      <c r="M26" s="4"/>
    </row>
    <row r="27" spans="1:13" ht="15.75" thickTop="1" thickBot="1" x14ac:dyDescent="0.25">
      <c r="A27" s="4"/>
      <c r="B27" s="44" t="s">
        <v>22</v>
      </c>
      <c r="C27" s="45">
        <f>SUM(C19:C26)</f>
        <v>220776</v>
      </c>
      <c r="D27" s="46">
        <f>SUM(D19:D26)</f>
        <v>217678</v>
      </c>
      <c r="E27" s="47">
        <f>SUM(E19:E26)</f>
        <v>1</v>
      </c>
      <c r="F27" s="46">
        <f>SUM(F19:F26)</f>
        <v>203187</v>
      </c>
      <c r="G27" s="48">
        <f>SUM(G19:G26)</f>
        <v>1</v>
      </c>
      <c r="H27" s="20"/>
      <c r="I27" s="30"/>
      <c r="J27" s="11"/>
      <c r="K27" s="55"/>
      <c r="L27" s="24"/>
      <c r="M27" s="4"/>
    </row>
    <row r="28" spans="1:13" ht="15" thickTop="1" x14ac:dyDescent="0.2">
      <c r="A28" s="4"/>
      <c r="B28" s="25"/>
      <c r="C28" s="11"/>
      <c r="D28" s="56"/>
      <c r="E28" s="56"/>
      <c r="F28" s="56"/>
      <c r="G28" s="57"/>
      <c r="H28" s="20"/>
      <c r="I28" s="58"/>
      <c r="J28" s="22">
        <f>J10</f>
        <v>2019</v>
      </c>
      <c r="K28" s="23">
        <f>K10</f>
        <v>2018</v>
      </c>
      <c r="L28" s="24"/>
      <c r="M28" s="4"/>
    </row>
    <row r="29" spans="1:13" ht="26.25" thickBot="1" x14ac:dyDescent="0.25">
      <c r="A29" s="4"/>
      <c r="B29" s="44" t="str">
        <f>'[1]טופס 2'!B61</f>
        <v>עודף בשנת הדוח</v>
      </c>
      <c r="C29" s="59">
        <f>C16-C27</f>
        <v>0</v>
      </c>
      <c r="D29" s="60">
        <f>D16-D27</f>
        <v>571</v>
      </c>
      <c r="E29" s="61"/>
      <c r="F29" s="62">
        <f>F16-F27</f>
        <v>3</v>
      </c>
      <c r="G29" s="57"/>
      <c r="H29" s="20"/>
      <c r="I29" s="54" t="s">
        <v>39</v>
      </c>
      <c r="J29" s="63">
        <f>'[1]נספח 3 לטופס 1'!$K$14</f>
        <v>37992</v>
      </c>
      <c r="K29" s="64">
        <f>'[1]נספח 3 לטופס 1'!$M$14</f>
        <v>40830</v>
      </c>
      <c r="L29" s="24"/>
      <c r="M29" s="4"/>
    </row>
    <row r="30" spans="1:13" ht="15" thickTop="1" x14ac:dyDescent="0.2">
      <c r="A30" s="4"/>
      <c r="B30" s="65"/>
      <c r="C30" s="66"/>
      <c r="D30" s="66"/>
      <c r="E30" s="66"/>
      <c r="F30" s="66"/>
      <c r="G30" s="67"/>
      <c r="H30" s="20"/>
      <c r="I30" s="68"/>
      <c r="J30" s="69"/>
      <c r="K30" s="67"/>
      <c r="L30" s="24"/>
      <c r="M30" s="4"/>
    </row>
    <row r="31" spans="1:13" x14ac:dyDescent="0.2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4"/>
    </row>
    <row r="32" spans="1:13" x14ac:dyDescent="0.2">
      <c r="A32" s="4"/>
      <c r="B32" s="70"/>
      <c r="C32" s="22">
        <f>J10</f>
        <v>2019</v>
      </c>
      <c r="D32" s="23">
        <f>K10</f>
        <v>2018</v>
      </c>
      <c r="E32" s="24"/>
      <c r="F32" s="24"/>
      <c r="G32" s="24"/>
      <c r="H32" s="24"/>
      <c r="I32" s="183" t="s">
        <v>40</v>
      </c>
      <c r="J32" s="183"/>
      <c r="K32" s="183"/>
      <c r="L32" s="24"/>
      <c r="M32" s="4"/>
    </row>
    <row r="33" spans="1:13" ht="38.25" x14ac:dyDescent="0.2">
      <c r="A33" s="4"/>
      <c r="B33" s="25" t="s">
        <v>41</v>
      </c>
      <c r="C33" s="71">
        <f>IF(OR(D16=0,D29&gt;=0),0,D29/D16*-1)</f>
        <v>0</v>
      </c>
      <c r="D33" s="72">
        <f>IF(OR(F16=0,F29&gt;=0),0,F29/F16*-1)</f>
        <v>0</v>
      </c>
      <c r="E33" s="24"/>
      <c r="F33" s="24"/>
      <c r="G33" s="24"/>
      <c r="H33" s="24"/>
      <c r="I33" s="58"/>
      <c r="J33" s="22">
        <f>J10</f>
        <v>2019</v>
      </c>
      <c r="K33" s="23">
        <f>K10</f>
        <v>2018</v>
      </c>
      <c r="L33" s="24"/>
      <c r="M33" s="4"/>
    </row>
    <row r="34" spans="1:13" ht="38.25" x14ac:dyDescent="0.2">
      <c r="A34" s="4"/>
      <c r="B34" s="25" t="s">
        <v>42</v>
      </c>
      <c r="C34" s="73">
        <f>IF(D16&gt;0,((J14+J15)/D16),0)</f>
        <v>9.8749593354379633E-2</v>
      </c>
      <c r="D34" s="74">
        <f>IF(F16&gt;0,((K14+K15)/F16),0)</f>
        <v>0.12617254786160736</v>
      </c>
      <c r="E34" s="24"/>
      <c r="F34" s="24"/>
      <c r="G34" s="24"/>
      <c r="H34" s="24"/>
      <c r="I34" s="30" t="s">
        <v>43</v>
      </c>
      <c r="J34" s="26">
        <f>'[1]ספר לבן'!C80</f>
        <v>62039</v>
      </c>
      <c r="K34" s="31">
        <f>'[1]ספר לבן'!D80</f>
        <v>61896</v>
      </c>
      <c r="L34" s="24"/>
      <c r="M34" s="4"/>
    </row>
    <row r="35" spans="1:13" ht="38.25" x14ac:dyDescent="0.2">
      <c r="A35" s="4"/>
      <c r="B35" s="25" t="s">
        <v>44</v>
      </c>
      <c r="C35" s="73">
        <f>IF(D16&gt;0,('[1]נספח 3 לטופס 1'!K14/D16),0)</f>
        <v>0.17407639897548213</v>
      </c>
      <c r="D35" s="74">
        <f>IF(F16&gt;0,('[1]נספח 3 לטופס 1'!M14/F16),0)</f>
        <v>0.20094492839214528</v>
      </c>
      <c r="E35" s="24"/>
      <c r="F35" s="24"/>
      <c r="G35" s="24"/>
      <c r="H35" s="24"/>
      <c r="I35" s="30" t="s">
        <v>45</v>
      </c>
      <c r="J35" s="32">
        <f>'[1]ספר לבן'!C81</f>
        <v>78111.73</v>
      </c>
      <c r="K35" s="36">
        <f>'[1]ספר לבן'!D81</f>
        <v>76149</v>
      </c>
      <c r="L35" s="24"/>
      <c r="M35" s="4"/>
    </row>
    <row r="36" spans="1:13" ht="38.25" x14ac:dyDescent="0.2">
      <c r="A36" s="4"/>
      <c r="B36" s="25" t="s">
        <v>46</v>
      </c>
      <c r="C36" s="73">
        <f>IF(D16&gt;0,(J20/D16),0)</f>
        <v>0.22745121398036189</v>
      </c>
      <c r="D36" s="74">
        <f>IF(F16=0,0,K20/F16)</f>
        <v>0.27152418918253851</v>
      </c>
      <c r="E36" s="24"/>
      <c r="F36" s="24"/>
      <c r="G36" s="24"/>
      <c r="H36" s="24"/>
      <c r="I36" s="30" t="s">
        <v>47</v>
      </c>
      <c r="J36" s="32">
        <f>'[1]ספר לבן'!C82</f>
        <v>-15702</v>
      </c>
      <c r="K36" s="36">
        <f>'[1]ספר לבן'!D82</f>
        <v>-26200</v>
      </c>
      <c r="L36" s="24"/>
      <c r="M36" s="4"/>
    </row>
    <row r="37" spans="1:13" ht="38.25" x14ac:dyDescent="0.2">
      <c r="A37" s="4"/>
      <c r="B37" s="25" t="s">
        <v>48</v>
      </c>
      <c r="C37" s="32">
        <f>IF(C6&gt;0,(D27/C6)*1000,0)</f>
        <v>8363.5455488531152</v>
      </c>
      <c r="D37" s="36">
        <f>IF(C5&gt;0,(F27/C5)*1000,0)</f>
        <v>8055.9432241693758</v>
      </c>
      <c r="E37" s="24"/>
      <c r="F37" s="24"/>
      <c r="G37" s="24"/>
      <c r="H37" s="24"/>
      <c r="I37" s="37" t="s">
        <v>49</v>
      </c>
      <c r="J37" s="32">
        <f>'[1]ספר לבן'!C83</f>
        <v>0</v>
      </c>
      <c r="K37" s="36">
        <f>'[1]ספר לבן'!D83</f>
        <v>8348</v>
      </c>
      <c r="L37" s="24"/>
      <c r="M37" s="4"/>
    </row>
    <row r="38" spans="1:13" ht="38.25" x14ac:dyDescent="0.2">
      <c r="A38" s="4"/>
      <c r="B38" s="25" t="s">
        <v>50</v>
      </c>
      <c r="C38" s="38">
        <f>'[1]נספח 4 לטופס 2 חלק א'!$G$36</f>
        <v>455.95100182869908</v>
      </c>
      <c r="D38" s="39">
        <f>'[1]נספח 4 לטופס 2 חלק א'!$M$36</f>
        <v>449.00801461231379</v>
      </c>
      <c r="E38" s="24"/>
      <c r="F38" s="24"/>
      <c r="G38" s="24"/>
      <c r="H38" s="24"/>
      <c r="I38" s="30" t="s">
        <v>51</v>
      </c>
      <c r="J38" s="32">
        <f>J34+J35+J36+J37</f>
        <v>124448.72999999998</v>
      </c>
      <c r="K38" s="36">
        <f>K34+K35+K36+K37</f>
        <v>120193</v>
      </c>
      <c r="L38" s="24"/>
      <c r="M38" s="4"/>
    </row>
    <row r="39" spans="1:13" x14ac:dyDescent="0.2">
      <c r="A39" s="4"/>
      <c r="B39" s="65"/>
      <c r="C39" s="69"/>
      <c r="D39" s="67"/>
      <c r="E39" s="24"/>
      <c r="F39" s="24"/>
      <c r="G39" s="24"/>
      <c r="H39" s="24"/>
      <c r="I39" s="30" t="s">
        <v>52</v>
      </c>
      <c r="J39" s="32">
        <f>'[1]ספר לבן'!C85</f>
        <v>61337</v>
      </c>
      <c r="K39" s="36">
        <f>'[1]ספר לבן'!D85</f>
        <v>58154</v>
      </c>
      <c r="L39" s="24"/>
      <c r="M39" s="4"/>
    </row>
    <row r="40" spans="1:13" x14ac:dyDescent="0.2">
      <c r="A40" s="4"/>
      <c r="B40" s="24"/>
      <c r="C40" s="24"/>
      <c r="D40" s="24"/>
      <c r="E40" s="24"/>
      <c r="F40" s="24"/>
      <c r="G40" s="24"/>
      <c r="H40" s="24"/>
      <c r="I40" s="54" t="s">
        <v>53</v>
      </c>
      <c r="J40" s="75">
        <f>J38-J39</f>
        <v>63111.729999999981</v>
      </c>
      <c r="K40" s="76">
        <f>K38-K39</f>
        <v>62039</v>
      </c>
      <c r="L40" s="24"/>
      <c r="M40" s="4"/>
    </row>
    <row r="41" spans="1:13" x14ac:dyDescent="0.2">
      <c r="A41" s="12"/>
      <c r="B41" s="178" t="s">
        <v>54</v>
      </c>
      <c r="C41" s="178"/>
      <c r="D41" s="178"/>
      <c r="E41" s="11"/>
      <c r="F41" s="24"/>
      <c r="G41" s="24"/>
      <c r="H41" s="24"/>
      <c r="I41" s="30" t="s">
        <v>55</v>
      </c>
      <c r="J41" s="32">
        <f>'[1]ספר לבן'!C88</f>
        <v>820</v>
      </c>
      <c r="K41" s="36">
        <f>'[1]ספר לבן'!D88</f>
        <v>3249</v>
      </c>
      <c r="L41" s="24"/>
      <c r="M41" s="4"/>
    </row>
    <row r="42" spans="1:13" ht="15" thickBot="1" x14ac:dyDescent="0.25">
      <c r="A42" s="4"/>
      <c r="B42" s="70"/>
      <c r="C42" s="22">
        <f>J10</f>
        <v>2019</v>
      </c>
      <c r="D42" s="23">
        <f>K10</f>
        <v>2018</v>
      </c>
      <c r="E42" s="24"/>
      <c r="F42" s="24"/>
      <c r="G42" s="24"/>
      <c r="H42" s="24"/>
      <c r="I42" s="77" t="s">
        <v>56</v>
      </c>
      <c r="J42" s="78">
        <f>J40+J41</f>
        <v>63931.729999999981</v>
      </c>
      <c r="K42" s="79">
        <f>K40+K41</f>
        <v>65288</v>
      </c>
      <c r="L42" s="24"/>
      <c r="M42" s="4"/>
    </row>
    <row r="43" spans="1:13" ht="51.75" thickTop="1" x14ac:dyDescent="0.2">
      <c r="A43" s="4"/>
      <c r="B43" s="25" t="s">
        <v>57</v>
      </c>
      <c r="C43" s="26">
        <f>'[1]טופס 3'!$G$34</f>
        <v>-193</v>
      </c>
      <c r="D43" s="31">
        <f>'[1]טופס 3'!$I$34</f>
        <v>9867</v>
      </c>
      <c r="E43" s="24"/>
      <c r="F43" s="24"/>
      <c r="G43" s="24"/>
      <c r="H43" s="24"/>
      <c r="I43" s="30" t="s">
        <v>58</v>
      </c>
      <c r="J43" s="80">
        <f>'[1]נספח 2 לטופס 1 - פירוט ד'!$D$36</f>
        <v>9.4138821504030051E-2</v>
      </c>
      <c r="K43" s="81">
        <f>'[1]נספח 2 לטופס 1 - פירוט ד'!$F$36</f>
        <v>8.2253769624099457E-2</v>
      </c>
      <c r="L43" s="24"/>
      <c r="M43" s="4"/>
    </row>
    <row r="44" spans="1:13" ht="38.25" x14ac:dyDescent="0.2">
      <c r="A44" s="4"/>
      <c r="B44" s="25" t="s">
        <v>59</v>
      </c>
      <c r="C44" s="32">
        <f>'[1]טופס 3'!$G$18</f>
        <v>62850</v>
      </c>
      <c r="D44" s="36">
        <f>'[1]טופס 3'!$I$18</f>
        <v>35674</v>
      </c>
      <c r="E44" s="24"/>
      <c r="F44" s="24"/>
      <c r="G44" s="24"/>
      <c r="H44" s="24"/>
      <c r="I44" s="30" t="s">
        <v>60</v>
      </c>
      <c r="J44" s="80">
        <f>'[1]נספח 2 לטופס 1 - פירוט ד'!$D$37</f>
        <v>0.91360185408892236</v>
      </c>
      <c r="K44" s="81">
        <f>'[1]נספח 2 לטופס 1 - פירוט ד'!$F$37</f>
        <v>0.90062733129874539</v>
      </c>
      <c r="L44" s="24"/>
      <c r="M44" s="4"/>
    </row>
    <row r="45" spans="1:13" ht="38.25" x14ac:dyDescent="0.2">
      <c r="A45" s="4"/>
      <c r="B45" s="25" t="s">
        <v>61</v>
      </c>
      <c r="C45" s="32">
        <f>'[1]טופס 3'!$G$27</f>
        <v>39803</v>
      </c>
      <c r="D45" s="36">
        <f>'[1]טופס 3'!$I$27</f>
        <v>45734</v>
      </c>
      <c r="E45" s="82"/>
      <c r="F45" s="24"/>
      <c r="G45" s="24"/>
      <c r="H45" s="24"/>
      <c r="I45" s="30" t="s">
        <v>62</v>
      </c>
      <c r="J45" s="80">
        <f>'[1]נספח 2 לטופס 1 - פירוט ד'!$D$38</f>
        <v>0.49286963394483818</v>
      </c>
      <c r="K45" s="81">
        <f>'[1]נספח 2 לטופס 1 - פירוט ד'!$F$38</f>
        <v>0.48383849309027982</v>
      </c>
      <c r="L45" s="24"/>
      <c r="M45" s="4"/>
    </row>
    <row r="46" spans="1:13" ht="38.25" x14ac:dyDescent="0.2">
      <c r="A46" s="4"/>
      <c r="B46" s="25" t="s">
        <v>63</v>
      </c>
      <c r="C46" s="38">
        <f>C43+C44-C45</f>
        <v>22854</v>
      </c>
      <c r="D46" s="39">
        <f>D43+D44-D45</f>
        <v>-193</v>
      </c>
      <c r="E46" s="24"/>
      <c r="F46" s="24"/>
      <c r="G46" s="24"/>
      <c r="H46" s="24"/>
      <c r="I46" s="68" t="s">
        <v>64</v>
      </c>
      <c r="J46" s="83">
        <f>IF('[1]נתונים לנספח 2 לטופס 1'!$D$26=0,0,('[1]נתונים לנספח 2 לטופס 1'!$D$27/'[1]נתונים לנספח 2 לטופס 1'!$D$26)*1000)</f>
        <v>41.431034482758626</v>
      </c>
      <c r="K46" s="84">
        <f>IF('[1]נתונים לנספח 2 לטופס 1'!$E$26=0,0,('[1]נתונים לנספח 2 לטופס 1'!$E$27/'[1]נתונים לנספח 2 לטופס 1'!$E$26)*1000)</f>
        <v>41.294225229243281</v>
      </c>
      <c r="L46" s="24"/>
      <c r="M46" s="4"/>
    </row>
    <row r="47" spans="1:13" x14ac:dyDescent="0.2">
      <c r="A47" s="4"/>
      <c r="B47" s="85"/>
      <c r="C47" s="86"/>
      <c r="D47" s="87"/>
      <c r="E47" s="4"/>
      <c r="F47" s="88"/>
      <c r="G47" s="89"/>
      <c r="H47" s="89"/>
      <c r="I47" s="88" t="s">
        <v>65</v>
      </c>
      <c r="J47" s="89"/>
      <c r="K47" s="4"/>
      <c r="L47" s="4"/>
      <c r="M47" s="4"/>
    </row>
    <row r="48" spans="1:13" ht="38.25" x14ac:dyDescent="0.2">
      <c r="A48" s="4"/>
      <c r="B48" s="90" t="str">
        <f>CONCATENATE("*נכון ל",'[1]נתונים משותפים'!E51)</f>
        <v>*נכון לחודש אוקטובר 2019</v>
      </c>
      <c r="C48" s="4"/>
      <c r="D48" s="4"/>
      <c r="E48" s="4"/>
      <c r="F48" s="179" t="str">
        <f>'[1]נתונים כלליים'!$B$8</f>
        <v>תקציב הרשות אושר על ידי משרד הפנים</v>
      </c>
      <c r="G48" s="179"/>
      <c r="H48" s="179"/>
      <c r="I48" s="179"/>
      <c r="J48" s="180"/>
      <c r="K48" s="4"/>
      <c r="L48" s="4"/>
      <c r="M48" s="4"/>
    </row>
    <row r="49" spans="1:13" x14ac:dyDescent="0.2">
      <c r="A49" s="4"/>
      <c r="B49" s="90"/>
      <c r="C49" s="4"/>
      <c r="D49" s="4"/>
      <c r="E49" s="4"/>
      <c r="F49" s="88" t="str">
        <f>IF('[1]נתונים כלליים'!$B$14='[1]נתונים כלליים'!$B$95,"",'[1]נתונים כלליים'!B14)</f>
        <v/>
      </c>
      <c r="G49" s="89"/>
      <c r="H49" s="89"/>
      <c r="I49" s="89"/>
      <c r="J49" s="4"/>
      <c r="K49" s="4"/>
      <c r="L49" s="4"/>
      <c r="M49" s="4"/>
    </row>
    <row r="50" spans="1:13" x14ac:dyDescent="0.2">
      <c r="A50" s="4"/>
      <c r="B50" s="4" t="str">
        <f>+'[1]נתונים כלליים'!$B$47</f>
        <v/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mergeCells count="15">
    <mergeCell ref="B41:D41"/>
    <mergeCell ref="F48:J48"/>
    <mergeCell ref="C7:D7"/>
    <mergeCell ref="E7:F7"/>
    <mergeCell ref="G7:H7"/>
    <mergeCell ref="B9:G9"/>
    <mergeCell ref="I9:K9"/>
    <mergeCell ref="I32:K32"/>
    <mergeCell ref="E1:I1"/>
    <mergeCell ref="E2:I2"/>
    <mergeCell ref="E3:I3"/>
    <mergeCell ref="C5:D5"/>
    <mergeCell ref="C6:D6"/>
    <mergeCell ref="E6:F6"/>
    <mergeCell ref="G6:H6"/>
  </mergeCells>
  <hyperlinks>
    <hyperlink ref="A4" location="'תוכן הענינים'!A1" tooltip="לחץ להצגת גליון תוכן הענינים" display="הצג תוכן ענינים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"/>
  <sheetViews>
    <sheetView rightToLeft="1" tabSelected="1" workbookViewId="0">
      <selection activeCell="C3" sqref="C2:C3"/>
    </sheetView>
  </sheetViews>
  <sheetFormatPr defaultRowHeight="14.25" x14ac:dyDescent="0.2"/>
  <cols>
    <col min="2" max="2" width="12.875" customWidth="1"/>
    <col min="9" max="9" width="21.75" customWidth="1"/>
    <col min="10" max="10" width="18" customWidth="1"/>
    <col min="11" max="11" width="17.125" customWidth="1"/>
  </cols>
  <sheetData>
    <row r="1" spans="1:13" ht="15.75" x14ac:dyDescent="0.2">
      <c r="A1" s="91"/>
      <c r="B1" s="92"/>
      <c r="C1" s="93"/>
      <c r="D1" s="93"/>
      <c r="E1" s="192" t="str">
        <f>'[1]הגדרות כלליות'!D6</f>
        <v>עיריית קרית מלאכי</v>
      </c>
      <c r="F1" s="192"/>
      <c r="G1" s="192"/>
      <c r="H1" s="192"/>
      <c r="I1" s="192"/>
      <c r="J1" s="93"/>
      <c r="K1" s="93"/>
      <c r="L1" s="94"/>
      <c r="M1" s="94"/>
    </row>
    <row r="2" spans="1:13" ht="15.75" x14ac:dyDescent="0.2">
      <c r="A2" s="91"/>
      <c r="B2" s="95"/>
      <c r="C2" s="96"/>
      <c r="D2" s="96"/>
      <c r="E2" s="192" t="str">
        <f>CONCATENATE("תמצית הדוחות הכספיים לשנת ",'[1]הגדרות כלליות'!D10)</f>
        <v>תמצית הדוחות הכספיים לשנת 2019</v>
      </c>
      <c r="F2" s="192"/>
      <c r="G2" s="192"/>
      <c r="H2" s="192"/>
      <c r="I2" s="192"/>
      <c r="J2" s="96"/>
      <c r="K2" s="96"/>
      <c r="L2" s="94"/>
      <c r="M2" s="94"/>
    </row>
    <row r="3" spans="1:13" ht="15.75" x14ac:dyDescent="0.2">
      <c r="A3" s="91"/>
      <c r="B3" s="97"/>
      <c r="C3" s="97"/>
      <c r="D3" s="97"/>
      <c r="E3" s="193" t="s">
        <v>0</v>
      </c>
      <c r="F3" s="193"/>
      <c r="G3" s="193"/>
      <c r="H3" s="193"/>
      <c r="I3" s="193"/>
      <c r="J3" s="97"/>
      <c r="K3" s="97"/>
      <c r="L3" s="94"/>
      <c r="M3" s="94"/>
    </row>
    <row r="4" spans="1:13" x14ac:dyDescent="0.2">
      <c r="A4" s="98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  <c r="M4" s="100"/>
    </row>
    <row r="5" spans="1:13" ht="38.25" x14ac:dyDescent="0.2">
      <c r="A5" s="100"/>
      <c r="B5" s="101" t="s">
        <v>2</v>
      </c>
      <c r="C5" s="187">
        <f>'[1]נתונים כלליים'!$C$3</f>
        <v>25222</v>
      </c>
      <c r="D5" s="187"/>
      <c r="E5" s="102"/>
      <c r="F5" s="102"/>
      <c r="G5" s="103"/>
      <c r="H5" s="103"/>
      <c r="I5" s="99"/>
      <c r="J5" s="99"/>
      <c r="K5" s="99"/>
      <c r="L5" s="100"/>
      <c r="M5" s="100"/>
    </row>
    <row r="6" spans="1:13" ht="25.5" x14ac:dyDescent="0.2">
      <c r="A6" s="100"/>
      <c r="B6" s="101" t="s">
        <v>3</v>
      </c>
      <c r="C6" s="187">
        <f>'[1]נתונים כלליים'!$C$4</f>
        <v>26027</v>
      </c>
      <c r="D6" s="187"/>
      <c r="E6" s="188" t="s">
        <v>4</v>
      </c>
      <c r="F6" s="188"/>
      <c r="G6" s="194">
        <f>'[1]נתונים כלליים'!$G$4</f>
        <v>5800</v>
      </c>
      <c r="H6" s="194"/>
      <c r="I6" s="99"/>
      <c r="J6" s="99"/>
      <c r="K6" s="99"/>
      <c r="L6" s="100"/>
      <c r="M6" s="100"/>
    </row>
    <row r="7" spans="1:13" ht="25.5" x14ac:dyDescent="0.2">
      <c r="A7" s="100"/>
      <c r="B7" s="101" t="s">
        <v>5</v>
      </c>
      <c r="C7" s="187">
        <f>'[1]נתונים כלליים'!$C$5</f>
        <v>7193</v>
      </c>
      <c r="D7" s="187"/>
      <c r="E7" s="188" t="s">
        <v>6</v>
      </c>
      <c r="F7" s="188"/>
      <c r="G7" s="189">
        <f>'[1]נתונים כלליים'!$G$5</f>
        <v>3</v>
      </c>
      <c r="H7" s="189"/>
      <c r="I7" s="99"/>
      <c r="J7" s="99"/>
      <c r="K7" s="99"/>
      <c r="L7" s="100"/>
      <c r="M7" s="100"/>
    </row>
    <row r="8" spans="1:13" x14ac:dyDescent="0.2">
      <c r="A8" s="100"/>
      <c r="B8" s="104"/>
      <c r="C8" s="105"/>
      <c r="D8" s="105"/>
      <c r="E8" s="105"/>
      <c r="F8" s="105"/>
      <c r="G8" s="106"/>
      <c r="H8" s="106"/>
      <c r="I8" s="99"/>
      <c r="J8" s="99"/>
      <c r="K8" s="99"/>
      <c r="L8" s="100"/>
      <c r="M8" s="100"/>
    </row>
    <row r="9" spans="1:13" x14ac:dyDescent="0.2">
      <c r="A9" s="100"/>
      <c r="B9" s="190" t="s">
        <v>7</v>
      </c>
      <c r="C9" s="190"/>
      <c r="D9" s="190"/>
      <c r="E9" s="190"/>
      <c r="F9" s="190"/>
      <c r="G9" s="190"/>
      <c r="H9" s="107"/>
      <c r="I9" s="191" t="s">
        <v>8</v>
      </c>
      <c r="J9" s="191"/>
      <c r="K9" s="191"/>
      <c r="L9" s="100"/>
      <c r="M9" s="100"/>
    </row>
    <row r="10" spans="1:13" x14ac:dyDescent="0.2">
      <c r="A10" s="100"/>
      <c r="B10" s="108" t="s">
        <v>9</v>
      </c>
      <c r="C10" s="109" t="str">
        <f>CONCATENATE("תקציב ",'[1]הגדרות כלליות'!D10)</f>
        <v>תקציב 2019</v>
      </c>
      <c r="D10" s="109" t="str">
        <f>CONCATENATE("ביצוע ",'[1]הגדרות כלליות'!D10)</f>
        <v>ביצוע 2019</v>
      </c>
      <c r="E10" s="109" t="s">
        <v>10</v>
      </c>
      <c r="F10" s="109" t="str">
        <f>CONCATENATE("ביצוע ",'[1]הגדרות כלליות'!D12)</f>
        <v>ביצוע 2018</v>
      </c>
      <c r="G10" s="110" t="s">
        <v>10</v>
      </c>
      <c r="H10" s="111"/>
      <c r="I10" s="112" t="s">
        <v>11</v>
      </c>
      <c r="J10" s="205">
        <f>'[1]הגדרות כלליות'!D10</f>
        <v>2019</v>
      </c>
      <c r="K10" s="205">
        <f>'[1]הגדרות כלליות'!D12</f>
        <v>2018</v>
      </c>
      <c r="L10" s="115"/>
      <c r="M10" s="100"/>
    </row>
    <row r="11" spans="1:13" ht="25.5" x14ac:dyDescent="0.2">
      <c r="A11" s="100"/>
      <c r="B11" s="195" t="s">
        <v>12</v>
      </c>
      <c r="C11" s="116">
        <f>'[1]נספח 3 לטופס 2'!E8+'[1]נספח 3 לטופס 2'!E9+'[1]נספח 3 לטופס 2'!E10+'[1]נספח 3 לטופס 2'!E11+'[1]נספח 3 לטופס 2'!E19</f>
        <v>101857</v>
      </c>
      <c r="D11" s="117">
        <f>'[1]נספח 3 לטופס 2'!G8+'[1]נספח 3 לטופס 2'!G9+'[1]נספח 3 לטופס 2'!G10+'[1]נספח 3 לטופס 2'!G11+'[1]נספח 3 לטופס 2'!G19</f>
        <v>95485</v>
      </c>
      <c r="E11" s="118">
        <f>IF($D$16=0,0,D11/$D$16)</f>
        <v>0.43750486829263824</v>
      </c>
      <c r="F11" s="117">
        <f>'[1]נספח 3 לטופס 2'!M8+'[1]נספח 3 לטופס 2'!M9+'[1]נספח 3 לטופס 2'!M10+'[1]נספח 3 לטופס 2'!M11+'[1]נספח 3 לטופס 2'!M19</f>
        <v>92603</v>
      </c>
      <c r="G11" s="119">
        <f>IF($F$16=0,0,F11/$F$16)</f>
        <v>0.45574585363452924</v>
      </c>
      <c r="H11" s="111"/>
      <c r="I11" s="197" t="s">
        <v>13</v>
      </c>
      <c r="J11" s="116">
        <f>'[1]טופס 1 אקטיב'!$F$12+'[1]טופס 1 אקטיב'!F14</f>
        <v>28102</v>
      </c>
      <c r="K11" s="121">
        <f>'[1]טופס 1 אקטיב'!$H$12+'[1]טופס 1 אקטיב'!H14</f>
        <v>29354</v>
      </c>
      <c r="L11" s="115"/>
      <c r="M11" s="100"/>
    </row>
    <row r="12" spans="1:13" ht="38.25" x14ac:dyDescent="0.2">
      <c r="A12" s="100"/>
      <c r="B12" s="195" t="s">
        <v>14</v>
      </c>
      <c r="C12" s="122">
        <f>'[1]נספח 3 לטופס 2'!E12</f>
        <v>44494</v>
      </c>
      <c r="D12" s="123">
        <f>'[1]נספח 3 לטופס 2'!G12</f>
        <v>46430</v>
      </c>
      <c r="E12" s="124">
        <f>IF($D$16=0,0,D12/$D$16)</f>
        <v>0.21273866088733512</v>
      </c>
      <c r="F12" s="123">
        <f>'[1]נספח 3 לטופס 2'!M12</f>
        <v>43076</v>
      </c>
      <c r="G12" s="125">
        <f>IF($F$16=0,0,F12/$F$16)</f>
        <v>0.21199862197942812</v>
      </c>
      <c r="H12" s="111"/>
      <c r="I12" s="197" t="s">
        <v>15</v>
      </c>
      <c r="J12" s="122">
        <f>'[1]טופס 1 אקטיב'!$F$16+'[1]טופס 1 אקטיב'!F18</f>
        <v>55587</v>
      </c>
      <c r="K12" s="126">
        <f>'[1]טופס 1 אקטיב'!$H$16+'[1]טופס 1 אקטיב'!H18</f>
        <v>46241</v>
      </c>
      <c r="L12" s="115"/>
      <c r="M12" s="100"/>
    </row>
    <row r="13" spans="1:13" ht="38.25" x14ac:dyDescent="0.2">
      <c r="A13" s="100"/>
      <c r="B13" s="195" t="s">
        <v>16</v>
      </c>
      <c r="C13" s="122">
        <f>'[1]נספח 3 לטופס 2'!E13</f>
        <v>28827</v>
      </c>
      <c r="D13" s="123">
        <f>'[1]נספח 3 לטופס 2'!G13</f>
        <v>27786</v>
      </c>
      <c r="E13" s="124">
        <f>IF($D$16=0,0,D13/$D$16)</f>
        <v>0.12731329811362252</v>
      </c>
      <c r="F13" s="123">
        <f>'[1]נספח 3 לטופס 2'!M13</f>
        <v>26009</v>
      </c>
      <c r="G13" s="125">
        <f>IF($F$16=0,0,F13/$F$16)</f>
        <v>0.12800334662138885</v>
      </c>
      <c r="H13" s="111"/>
      <c r="I13" s="202" t="s">
        <v>17</v>
      </c>
      <c r="J13" s="127">
        <f>'[1]טופס 1 אקטיב'!$F$20+'[1]טופס 1 אקטיב'!$F$22</f>
        <v>25194</v>
      </c>
      <c r="K13" s="128">
        <f>'[1]טופס 1 אקטיב'!$H$20+'[1]טופס 1 אקטיב'!$H$22</f>
        <v>25194</v>
      </c>
      <c r="L13" s="115"/>
      <c r="M13" s="100"/>
    </row>
    <row r="14" spans="1:13" ht="51" x14ac:dyDescent="0.2">
      <c r="A14" s="100"/>
      <c r="B14" s="195" t="s">
        <v>18</v>
      </c>
      <c r="C14" s="122">
        <f>'[1]נספח 3 לטופס 2'!E14</f>
        <v>7153</v>
      </c>
      <c r="D14" s="123">
        <f>'[1]נספח 3 לטופס 2'!G14</f>
        <v>6558</v>
      </c>
      <c r="E14" s="124">
        <f>IF($D$16=0,0,1-(E11+E12 + E13+E15))</f>
        <v>3.0048247643746473E-2</v>
      </c>
      <c r="F14" s="123">
        <f>'[1]נספח 3 לטופס 2'!M14</f>
        <v>4593</v>
      </c>
      <c r="G14" s="125">
        <f>IF($F$16=0,0,1 - (G11+G12+G13+G15))</f>
        <v>2.2604458880850387E-2</v>
      </c>
      <c r="H14" s="111"/>
      <c r="I14" s="197" t="s">
        <v>19</v>
      </c>
      <c r="J14" s="122">
        <f>'[1]טופס 1 אקטיב'!$F$29+'[1]טופס 1 אקטיב'!$F$31</f>
        <v>21552</v>
      </c>
      <c r="K14" s="126">
        <f>'[1]טופס 1 אקטיב'!$H$29+'[1]טופס 1 אקטיב'!$H$31</f>
        <v>25637</v>
      </c>
      <c r="L14" s="115"/>
      <c r="M14" s="100"/>
    </row>
    <row r="15" spans="1:13" ht="25.5" x14ac:dyDescent="0.2">
      <c r="A15" s="100"/>
      <c r="B15" s="195" t="s">
        <v>20</v>
      </c>
      <c r="C15" s="129">
        <f>'[1]נספח 3 לטופס 2'!E15+'[1]נספח 3 לטופס 2'!E16+'[1]נספח 3 לטופס 2'!E18+'[1]נספח 3 לטופס 2'!E22+'[1]נספח 3 לטופס 2'!E17</f>
        <v>38445</v>
      </c>
      <c r="D15" s="130">
        <f>'[1]נספח 3 לטופס 2'!G15+'[1]נספח 3 לטופס 2'!G16+'[1]נספח 3 לטופס 2'!G18+'[1]נספח 3 לטופס 2'!G22+'[1]נספח 3 לטופס 2'!G17</f>
        <v>41990</v>
      </c>
      <c r="E15" s="131">
        <f>IF($D$16=0,0,D15/$D$16)</f>
        <v>0.19239492506265779</v>
      </c>
      <c r="F15" s="130">
        <f>'[1]נספח 3 לטופס 2'!M15+'[1]נספח 3 לטופס 2'!M16+'[1]נספח 3 לטופס 2'!M18+'[1]נספח 3 לטופס 2'!M22+'[1]נספח 3 לטופס 2'!M17</f>
        <v>36909</v>
      </c>
      <c r="G15" s="132">
        <f>IF($F$16=0,0,F15/$F$16)</f>
        <v>0.18164771888380335</v>
      </c>
      <c r="H15" s="111"/>
      <c r="I15" s="197" t="s">
        <v>21</v>
      </c>
      <c r="J15" s="122">
        <f>'[1]טופס 1 אקטיב'!$F$33+'[1]טופס 1 אקטיב'!$F$34</f>
        <v>0</v>
      </c>
      <c r="K15" s="126">
        <f>'[1]טופס 1 אקטיב'!$H$33+'[1]טופס 1 אקטיב'!$H$34</f>
        <v>0</v>
      </c>
      <c r="L15" s="115"/>
      <c r="M15" s="100"/>
    </row>
    <row r="16" spans="1:13" ht="15" thickBot="1" x14ac:dyDescent="0.25">
      <c r="A16" s="100"/>
      <c r="B16" s="196" t="s">
        <v>22</v>
      </c>
      <c r="C16" s="133">
        <f>SUM(C11:C15)</f>
        <v>220776</v>
      </c>
      <c r="D16" s="134">
        <f>SUM(D11:D15)</f>
        <v>218249</v>
      </c>
      <c r="E16" s="135">
        <f>SUM(E11:E15)</f>
        <v>1</v>
      </c>
      <c r="F16" s="134">
        <f>SUM(F11:F15)</f>
        <v>203190</v>
      </c>
      <c r="G16" s="136">
        <f>SUM(G11:G15)</f>
        <v>1</v>
      </c>
      <c r="H16" s="111"/>
      <c r="I16" s="197" t="s">
        <v>23</v>
      </c>
      <c r="J16" s="122">
        <f>'[1]טופס 1 אקטיב'!$F$36+'[1]טופס 1 אקטיב'!$F$37</f>
        <v>0</v>
      </c>
      <c r="K16" s="126">
        <f>'[1]טופס 1 אקטיב'!$H$36+'[1]טופס 1 אקטיב'!$H$37</f>
        <v>193</v>
      </c>
      <c r="L16" s="115"/>
      <c r="M16" s="100"/>
    </row>
    <row r="17" spans="1:13" ht="15.75" thickTop="1" thickBot="1" x14ac:dyDescent="0.25">
      <c r="A17" s="100"/>
      <c r="B17" s="120"/>
      <c r="C17" s="137"/>
      <c r="D17" s="137"/>
      <c r="E17" s="137"/>
      <c r="F17" s="137"/>
      <c r="G17" s="138"/>
      <c r="H17" s="111"/>
      <c r="I17" s="196" t="s">
        <v>22</v>
      </c>
      <c r="J17" s="133">
        <f>SUM(J11:J16)</f>
        <v>130435</v>
      </c>
      <c r="K17" s="139">
        <f>SUM(K11:K16)</f>
        <v>126619</v>
      </c>
      <c r="L17" s="115"/>
      <c r="M17" s="100"/>
    </row>
    <row r="18" spans="1:13" ht="15" thickTop="1" x14ac:dyDescent="0.2">
      <c r="A18" s="100"/>
      <c r="B18" s="108" t="s">
        <v>24</v>
      </c>
      <c r="C18" s="109" t="str">
        <f>$C10</f>
        <v>תקציב 2019</v>
      </c>
      <c r="D18" s="109" t="str">
        <f>$D10</f>
        <v>ביצוע 2019</v>
      </c>
      <c r="E18" s="109" t="s">
        <v>10</v>
      </c>
      <c r="F18" s="109" t="str">
        <f>$F10</f>
        <v>ביצוע 2018</v>
      </c>
      <c r="G18" s="110" t="s">
        <v>10</v>
      </c>
      <c r="H18" s="111"/>
      <c r="I18" s="196"/>
      <c r="J18" s="140"/>
      <c r="K18" s="141"/>
      <c r="L18" s="115"/>
      <c r="M18" s="100"/>
    </row>
    <row r="19" spans="1:13" ht="25.5" x14ac:dyDescent="0.2">
      <c r="A19" s="100"/>
      <c r="B19" s="195" t="s">
        <v>25</v>
      </c>
      <c r="C19" s="116">
        <f>'[1]נספח 3 לטופס 2'!E26</f>
        <v>36388</v>
      </c>
      <c r="D19" s="117">
        <f>'[1]נספח 3 לטופס 2'!G26</f>
        <v>36312</v>
      </c>
      <c r="E19" s="118">
        <f>IF($D$27=0,0,D19/$D$27)</f>
        <v>0.16681520410882128</v>
      </c>
      <c r="F19" s="117">
        <f>'[1]נספח 3 לטופס 2'!M26</f>
        <v>34931</v>
      </c>
      <c r="G19" s="119">
        <f>IF($F$27=0,0,F19/$F$27)</f>
        <v>0.1719155260917283</v>
      </c>
      <c r="H19" s="111"/>
      <c r="I19" s="112" t="s">
        <v>26</v>
      </c>
      <c r="J19" s="203">
        <f>J10</f>
        <v>2019</v>
      </c>
      <c r="K19" s="204">
        <f>K10</f>
        <v>2018</v>
      </c>
      <c r="L19" s="115"/>
      <c r="M19" s="100"/>
    </row>
    <row r="20" spans="1:13" ht="25.5" x14ac:dyDescent="0.2">
      <c r="A20" s="100"/>
      <c r="B20" s="195" t="s">
        <v>27</v>
      </c>
      <c r="C20" s="122">
        <f>'[1]נספח 3 לטופס 2'!E27+'[1]נספח 3 לטופס 2'!E28+'[1]נספח 3 לטופס 2'!E38+'[1]נספח 3 לטופס 2'!E37+'[1]נספח 3 לטופס 2'!E41</f>
        <v>64589</v>
      </c>
      <c r="D20" s="123">
        <f>'[1]נספח 3 לטופס 2'!G27+'[1]נספח 3 לטופס 2'!G28+'[1]נספח 3 לטופס 2'!G37+'[1]נספח 3 לטופס 2'!G38+'[1]נספח 3 לטופס 2'!G41</f>
        <v>64537</v>
      </c>
      <c r="E20" s="124">
        <f>IF($D$27=0,0,1-(E19+E21+E22+E23+E24+E25+E26))</f>
        <v>0.29647920322678445</v>
      </c>
      <c r="F20" s="123">
        <f>'[1]נספח 3 לטופס 2'!M27+'[1]נספח 3 לטופס 2'!M28+'[1]נספח 3 לטופס 2'!M37+'[1]נספח 3 לטופס 2'!M38+'[1]נספח 3 לטופס 2'!M41</f>
        <v>58405</v>
      </c>
      <c r="G20" s="125">
        <f>IF($F$27=0,0,1 - (G19+G21+G22+G23+G24+G25+G26))</f>
        <v>0.28744457076486207</v>
      </c>
      <c r="H20" s="111"/>
      <c r="I20" s="197" t="s">
        <v>28</v>
      </c>
      <c r="J20" s="116">
        <f>'[1]טופס 1 פאסיב'!$G$12</f>
        <v>49641</v>
      </c>
      <c r="K20" s="121">
        <f>'[1]טופס 1 פאסיב'!$I$12</f>
        <v>55171</v>
      </c>
      <c r="L20" s="115"/>
      <c r="M20" s="100"/>
    </row>
    <row r="21" spans="1:13" x14ac:dyDescent="0.2">
      <c r="A21" s="100"/>
      <c r="B21" s="195" t="s">
        <v>29</v>
      </c>
      <c r="C21" s="122">
        <f>'[1]נספח 3 לטופס 2'!E31</f>
        <v>30078</v>
      </c>
      <c r="D21" s="123">
        <f>'[1]נספח 3 לטופס 2'!G31</f>
        <v>28635</v>
      </c>
      <c r="E21" s="124">
        <f t="shared" ref="E21:E26" si="0">IF($D$27=0,0,D21/$D$27)</f>
        <v>0.13154751513703727</v>
      </c>
      <c r="F21" s="123">
        <f>'[1]נספח 3 לטופס 2'!M31</f>
        <v>27273</v>
      </c>
      <c r="G21" s="125">
        <f t="shared" ref="G21:G26" si="1">IF($F$27=0,0,F21/$F$27)</f>
        <v>0.13422610698519097</v>
      </c>
      <c r="H21" s="111"/>
      <c r="I21" s="197" t="str">
        <f>'[1]טופס 1 פאסיב'!B14</f>
        <v>(***)</v>
      </c>
      <c r="J21" s="116">
        <f>'[1]טופס 1 פאסיב'!$G$14</f>
        <v>0</v>
      </c>
      <c r="K21" s="121">
        <f>'[1]טופס 1 פאסיב'!$I$14</f>
        <v>0</v>
      </c>
      <c r="L21" s="115"/>
      <c r="M21" s="100"/>
    </row>
    <row r="22" spans="1:13" x14ac:dyDescent="0.2">
      <c r="A22" s="100"/>
      <c r="B22" s="195" t="s">
        <v>30</v>
      </c>
      <c r="C22" s="122">
        <f>'[1]נספח 3 לטופס 2'!E32</f>
        <v>41558</v>
      </c>
      <c r="D22" s="123">
        <f>'[1]נספח 3 לטופס 2'!G32</f>
        <v>40498</v>
      </c>
      <c r="E22" s="124">
        <f t="shared" si="0"/>
        <v>0.1860454432694163</v>
      </c>
      <c r="F22" s="123">
        <f>'[1]נספח 3 לטופס 2'!M32</f>
        <v>37576</v>
      </c>
      <c r="G22" s="125">
        <f t="shared" si="1"/>
        <v>0.18493309119185775</v>
      </c>
      <c r="H22" s="111"/>
      <c r="I22" s="197" t="s">
        <v>31</v>
      </c>
      <c r="J22" s="122">
        <f>'[1]טופס 1 פאסיב'!$G$16+'[1]טופס 1 פאסיב'!G21+'[1]טופס 1 פאסיב'!$G$18</f>
        <v>32746</v>
      </c>
      <c r="K22" s="126">
        <f>'[1]טופס 1 פאסיב'!$I$16+'[1]טופס 1 פאסיב'!$I$21+'[1]טופס 1 פאסיב'!$I$18</f>
        <v>46254</v>
      </c>
      <c r="L22" s="115"/>
      <c r="M22" s="100"/>
    </row>
    <row r="23" spans="1:13" x14ac:dyDescent="0.2">
      <c r="A23" s="100"/>
      <c r="B23" s="195" t="s">
        <v>32</v>
      </c>
      <c r="C23" s="122">
        <f>'[1]נספח 3 לטופס 2'!E33</f>
        <v>7826</v>
      </c>
      <c r="D23" s="123">
        <f>'[1]נספח 3 לטופס 2'!G33</f>
        <v>7598</v>
      </c>
      <c r="E23" s="124">
        <f t="shared" si="0"/>
        <v>3.4904767592499011E-2</v>
      </c>
      <c r="F23" s="123">
        <f>'[1]נספח 3 לטופס 2'!M33</f>
        <v>7229</v>
      </c>
      <c r="G23" s="125">
        <f t="shared" si="1"/>
        <v>3.5578063557215767E-2</v>
      </c>
      <c r="H23" s="111"/>
      <c r="I23" s="197" t="s">
        <v>33</v>
      </c>
      <c r="J23" s="122">
        <f>'[1]טופס 1 פאסיב'!$G$23+'[1]טופס 1 פאסיב'!$G$24</f>
        <v>25194</v>
      </c>
      <c r="K23" s="126">
        <f>'[1]טופס 1 פאסיב'!$I$23+'[1]טופס 1 פאסיב'!$I$24</f>
        <v>25194</v>
      </c>
      <c r="L23" s="115"/>
      <c r="M23" s="100"/>
    </row>
    <row r="24" spans="1:13" ht="25.5" x14ac:dyDescent="0.2">
      <c r="A24" s="100"/>
      <c r="B24" s="195" t="s">
        <v>34</v>
      </c>
      <c r="C24" s="122">
        <f>'[1]נספח 3 לטופס 2'!E34</f>
        <v>32690</v>
      </c>
      <c r="D24" s="123">
        <f>'[1]נספח 3 לטופס 2'!G34</f>
        <v>32318</v>
      </c>
      <c r="E24" s="124">
        <f t="shared" si="0"/>
        <v>0.14846700171813412</v>
      </c>
      <c r="F24" s="123">
        <f>'[1]נספח 3 לטופס 2'!M34</f>
        <v>29442</v>
      </c>
      <c r="G24" s="125">
        <f t="shared" si="1"/>
        <v>0.14490100252476781</v>
      </c>
      <c r="H24" s="111"/>
      <c r="I24" s="197" t="s">
        <v>35</v>
      </c>
      <c r="J24" s="122">
        <f>'[1]טופס 1 פאסיב'!$G$31+'[1]טופס 1 פאסיב'!$G$33</f>
        <v>0</v>
      </c>
      <c r="K24" s="126">
        <f>'[1]טופס 1 פאסיב'!$I$31+'[1]טופס 1 פאסיב'!$I$33</f>
        <v>0</v>
      </c>
      <c r="L24" s="115"/>
      <c r="M24" s="100"/>
    </row>
    <row r="25" spans="1:13" x14ac:dyDescent="0.2">
      <c r="A25" s="100"/>
      <c r="B25" s="195" t="s">
        <v>36</v>
      </c>
      <c r="C25" s="122">
        <f>'[1]נספח 3 לטופס 2'!E36</f>
        <v>921</v>
      </c>
      <c r="D25" s="123">
        <f>'[1]נספח 3 לטופס 2'!G36</f>
        <v>1210</v>
      </c>
      <c r="E25" s="124">
        <f t="shared" si="0"/>
        <v>5.5586692270234014E-3</v>
      </c>
      <c r="F25" s="123">
        <f>'[1]נספח 3 לטופס 2'!M36</f>
        <v>1058</v>
      </c>
      <c r="G25" s="125">
        <f t="shared" si="1"/>
        <v>5.2070260400517753E-3</v>
      </c>
      <c r="H25" s="111"/>
      <c r="I25" s="197" t="s">
        <v>37</v>
      </c>
      <c r="J25" s="127">
        <f>'[1]טופס 1 פאסיב'!$G$17</f>
        <v>22854</v>
      </c>
      <c r="K25" s="128">
        <f>'[1]טופס 1 פאסיב'!$I$17</f>
        <v>0</v>
      </c>
      <c r="L25" s="115"/>
      <c r="M25" s="100"/>
    </row>
    <row r="26" spans="1:13" ht="15" thickBot="1" x14ac:dyDescent="0.25">
      <c r="A26" s="100"/>
      <c r="B26" s="195" t="s">
        <v>38</v>
      </c>
      <c r="C26" s="129">
        <f>'[1]נספח 3 לטופס 2'!E35</f>
        <v>6726</v>
      </c>
      <c r="D26" s="130">
        <f>'[1]נספח 3 לטופס 2'!G35</f>
        <v>6570</v>
      </c>
      <c r="E26" s="124">
        <f t="shared" si="0"/>
        <v>3.0182195720284088E-2</v>
      </c>
      <c r="F26" s="130">
        <f>'[1]נספח 3 לטופס 2'!M35</f>
        <v>7273</v>
      </c>
      <c r="G26" s="125">
        <f t="shared" si="1"/>
        <v>3.5794612844325668E-2</v>
      </c>
      <c r="H26" s="111"/>
      <c r="I26" s="199" t="s">
        <v>22</v>
      </c>
      <c r="J26" s="133">
        <f>SUM(J20:J25)</f>
        <v>130435</v>
      </c>
      <c r="K26" s="139">
        <f>SUM(K20:K25)</f>
        <v>126619</v>
      </c>
      <c r="L26" s="115"/>
      <c r="M26" s="100"/>
    </row>
    <row r="27" spans="1:13" ht="15.75" thickTop="1" thickBot="1" x14ac:dyDescent="0.25">
      <c r="A27" s="100"/>
      <c r="B27" s="196" t="s">
        <v>22</v>
      </c>
      <c r="C27" s="133">
        <f>SUM(C19:C26)</f>
        <v>220776</v>
      </c>
      <c r="D27" s="134">
        <f>SUM(D19:D26)</f>
        <v>217678</v>
      </c>
      <c r="E27" s="135">
        <f>SUM(E19:E26)</f>
        <v>1</v>
      </c>
      <c r="F27" s="134">
        <f>SUM(F19:F26)</f>
        <v>203187</v>
      </c>
      <c r="G27" s="136">
        <f>SUM(G19:G26)</f>
        <v>1</v>
      </c>
      <c r="H27" s="111"/>
      <c r="I27" s="197"/>
      <c r="J27" s="142"/>
      <c r="K27" s="143"/>
      <c r="L27" s="115"/>
      <c r="M27" s="100"/>
    </row>
    <row r="28" spans="1:13" ht="15" thickTop="1" x14ac:dyDescent="0.2">
      <c r="A28" s="100"/>
      <c r="B28" s="195"/>
      <c r="C28" s="142"/>
      <c r="D28" s="144"/>
      <c r="E28" s="144"/>
      <c r="F28" s="144"/>
      <c r="G28" s="145"/>
      <c r="H28" s="111"/>
      <c r="I28" s="200"/>
      <c r="J28" s="113">
        <f>J10</f>
        <v>2019</v>
      </c>
      <c r="K28" s="114">
        <f>K10</f>
        <v>2018</v>
      </c>
      <c r="L28" s="115"/>
      <c r="M28" s="100"/>
    </row>
    <row r="29" spans="1:13" ht="26.25" thickBot="1" x14ac:dyDescent="0.25">
      <c r="A29" s="100"/>
      <c r="B29" s="196" t="str">
        <f>'[1]טופס 2'!B61</f>
        <v>עודף בשנת הדוח</v>
      </c>
      <c r="C29" s="206">
        <f>C16-C27</f>
        <v>0</v>
      </c>
      <c r="D29" s="207">
        <f>D16-D27</f>
        <v>571</v>
      </c>
      <c r="E29" s="208"/>
      <c r="F29" s="209">
        <f>F16-F27</f>
        <v>3</v>
      </c>
      <c r="G29" s="145"/>
      <c r="H29" s="111"/>
      <c r="I29" s="199" t="s">
        <v>39</v>
      </c>
      <c r="J29" s="147">
        <f>'[1]נספח 3 לטופס 1'!$K$14</f>
        <v>37992</v>
      </c>
      <c r="K29" s="148">
        <f>'[1]נספח 3 לטופס 1'!$M$14</f>
        <v>40830</v>
      </c>
      <c r="L29" s="115"/>
      <c r="M29" s="100"/>
    </row>
    <row r="30" spans="1:13" ht="15" thickTop="1" x14ac:dyDescent="0.2">
      <c r="A30" s="100"/>
      <c r="B30" s="149"/>
      <c r="C30" s="150"/>
      <c r="D30" s="150"/>
      <c r="E30" s="150"/>
      <c r="F30" s="150"/>
      <c r="G30" s="151"/>
      <c r="H30" s="111"/>
      <c r="I30" s="201"/>
      <c r="J30" s="152"/>
      <c r="K30" s="151"/>
      <c r="L30" s="115"/>
      <c r="M30" s="100"/>
    </row>
    <row r="31" spans="1:13" x14ac:dyDescent="0.2">
      <c r="A31" s="100"/>
      <c r="B31" s="115"/>
      <c r="C31" s="115"/>
      <c r="D31" s="115"/>
      <c r="E31" s="100"/>
      <c r="F31" s="115"/>
      <c r="G31" s="115"/>
      <c r="H31" s="115"/>
      <c r="I31" s="115"/>
      <c r="J31" s="115"/>
      <c r="K31" s="115"/>
      <c r="L31" s="115"/>
      <c r="M31" s="100"/>
    </row>
    <row r="32" spans="1:13" x14ac:dyDescent="0.2">
      <c r="A32" s="100"/>
      <c r="B32" s="100"/>
      <c r="C32" s="205">
        <f>J10</f>
        <v>2019</v>
      </c>
      <c r="D32" s="205">
        <f>K10</f>
        <v>2018</v>
      </c>
      <c r="E32" s="100"/>
      <c r="F32" s="115"/>
      <c r="G32" s="115"/>
      <c r="H32" s="115"/>
      <c r="I32" s="191" t="s">
        <v>40</v>
      </c>
      <c r="J32" s="191"/>
      <c r="K32" s="191"/>
      <c r="L32" s="115"/>
      <c r="M32" s="100"/>
    </row>
    <row r="33" spans="1:13" ht="38.25" x14ac:dyDescent="0.2">
      <c r="A33" s="100"/>
      <c r="B33" s="195" t="s">
        <v>41</v>
      </c>
      <c r="C33" s="154">
        <f>IF(OR(D16=0,D29&gt;=0),0,D29/D16*-1)</f>
        <v>0</v>
      </c>
      <c r="D33" s="155">
        <f>IF(OR(F16=0,F29&gt;=0),0,F29/F16*-1)</f>
        <v>0</v>
      </c>
      <c r="E33" s="115"/>
      <c r="F33" s="115"/>
      <c r="G33" s="115"/>
      <c r="H33" s="115"/>
      <c r="I33" s="146"/>
      <c r="J33" s="205">
        <f>J10</f>
        <v>2019</v>
      </c>
      <c r="K33" s="205">
        <f>K10</f>
        <v>2018</v>
      </c>
      <c r="L33" s="115"/>
      <c r="M33" s="100"/>
    </row>
    <row r="34" spans="1:13" ht="38.25" x14ac:dyDescent="0.2">
      <c r="A34" s="100"/>
      <c r="B34" s="195" t="s">
        <v>42</v>
      </c>
      <c r="C34" s="156">
        <f>IF(D16&gt;0,((J14+J15)/D16),0)</f>
        <v>9.8749593354379633E-2</v>
      </c>
      <c r="D34" s="157">
        <f>IF(F16&gt;0,((K14+K15)/F16),0)</f>
        <v>0.12617254786160736</v>
      </c>
      <c r="E34" s="115"/>
      <c r="F34" s="115"/>
      <c r="G34" s="115"/>
      <c r="H34" s="115"/>
      <c r="I34" s="197" t="s">
        <v>43</v>
      </c>
      <c r="J34" s="116">
        <f>'[1]ספר לבן'!C80</f>
        <v>62039</v>
      </c>
      <c r="K34" s="121">
        <f>'[1]ספר לבן'!D80</f>
        <v>61896</v>
      </c>
      <c r="L34" s="115"/>
      <c r="M34" s="100"/>
    </row>
    <row r="35" spans="1:13" ht="38.25" x14ac:dyDescent="0.2">
      <c r="A35" s="100"/>
      <c r="B35" s="195" t="s">
        <v>44</v>
      </c>
      <c r="C35" s="156">
        <f>IF(D16&gt;0,('[1]נספח 3 לטופס 1'!K14/D16),0)</f>
        <v>0.17407639897548213</v>
      </c>
      <c r="D35" s="157">
        <f>IF(F16&gt;0,('[1]נספח 3 לטופס 1'!M14/F16),0)</f>
        <v>0.20094492839214528</v>
      </c>
      <c r="E35" s="115"/>
      <c r="F35" s="115"/>
      <c r="G35" s="115"/>
      <c r="H35" s="115"/>
      <c r="I35" s="197" t="s">
        <v>45</v>
      </c>
      <c r="J35" s="122">
        <f>'[1]ספר לבן'!C81</f>
        <v>78111.73</v>
      </c>
      <c r="K35" s="126">
        <f>'[1]ספר לבן'!D81</f>
        <v>76149</v>
      </c>
      <c r="L35" s="115"/>
      <c r="M35" s="100"/>
    </row>
    <row r="36" spans="1:13" ht="38.25" x14ac:dyDescent="0.2">
      <c r="A36" s="100"/>
      <c r="B36" s="195" t="s">
        <v>46</v>
      </c>
      <c r="C36" s="156">
        <f>IF(D16&gt;0,(J20/D16),0)</f>
        <v>0.22745121398036189</v>
      </c>
      <c r="D36" s="157">
        <f>IF(F16=0,0,K20/F16)</f>
        <v>0.27152418918253851</v>
      </c>
      <c r="E36" s="115"/>
      <c r="F36" s="115"/>
      <c r="G36" s="115"/>
      <c r="H36" s="115"/>
      <c r="I36" s="197" t="s">
        <v>47</v>
      </c>
      <c r="J36" s="122">
        <f>'[1]ספר לבן'!C82</f>
        <v>-15702</v>
      </c>
      <c r="K36" s="126">
        <f>'[1]ספר לבן'!D82</f>
        <v>-26200</v>
      </c>
      <c r="L36" s="115"/>
      <c r="M36" s="100"/>
    </row>
    <row r="37" spans="1:13" ht="38.25" x14ac:dyDescent="0.2">
      <c r="A37" s="100"/>
      <c r="B37" s="195" t="s">
        <v>48</v>
      </c>
      <c r="C37" s="122">
        <f>IF(C6&gt;0,(D27/C6)*1000,0)</f>
        <v>8363.5455488531152</v>
      </c>
      <c r="D37" s="126">
        <f>IF(C5&gt;0,(F27/C5)*1000,0)</f>
        <v>8055.9432241693758</v>
      </c>
      <c r="E37" s="115"/>
      <c r="F37" s="115"/>
      <c r="G37" s="115"/>
      <c r="H37" s="115"/>
      <c r="I37" s="198" t="s">
        <v>49</v>
      </c>
      <c r="J37" s="122">
        <f>'[1]ספר לבן'!C83</f>
        <v>0</v>
      </c>
      <c r="K37" s="126">
        <f>'[1]ספר לבן'!D83</f>
        <v>8348</v>
      </c>
      <c r="L37" s="115"/>
      <c r="M37" s="100"/>
    </row>
    <row r="38" spans="1:13" ht="38.25" x14ac:dyDescent="0.2">
      <c r="A38" s="100"/>
      <c r="B38" s="195" t="s">
        <v>50</v>
      </c>
      <c r="C38" s="127">
        <f>'[1]נספח 4 לטופס 2 חלק א'!$G$36</f>
        <v>455.95100182869908</v>
      </c>
      <c r="D38" s="128">
        <f>'[1]נספח 4 לטופס 2 חלק א'!$M$36</f>
        <v>449.00801461231379</v>
      </c>
      <c r="E38" s="115"/>
      <c r="F38" s="115"/>
      <c r="G38" s="115"/>
      <c r="H38" s="115"/>
      <c r="I38" s="197" t="s">
        <v>51</v>
      </c>
      <c r="J38" s="122">
        <f>J34+J35+J36+J37</f>
        <v>124448.72999999998</v>
      </c>
      <c r="K38" s="126">
        <f>K34+K35+K36+K37</f>
        <v>120193</v>
      </c>
      <c r="L38" s="115"/>
      <c r="M38" s="100"/>
    </row>
    <row r="39" spans="1:13" x14ac:dyDescent="0.2">
      <c r="A39" s="100"/>
      <c r="B39" s="149"/>
      <c r="C39" s="152"/>
      <c r="D39" s="151"/>
      <c r="E39" s="115"/>
      <c r="F39" s="115"/>
      <c r="G39" s="115"/>
      <c r="H39" s="115"/>
      <c r="I39" s="197" t="s">
        <v>52</v>
      </c>
      <c r="J39" s="122">
        <f>'[1]ספר לבן'!C85</f>
        <v>61337</v>
      </c>
      <c r="K39" s="126">
        <f>'[1]ספר לבן'!D85</f>
        <v>58154</v>
      </c>
      <c r="L39" s="115"/>
      <c r="M39" s="100"/>
    </row>
    <row r="40" spans="1:13" x14ac:dyDescent="0.2">
      <c r="A40" s="100"/>
      <c r="B40" s="115"/>
      <c r="C40" s="115"/>
      <c r="D40" s="115"/>
      <c r="E40" s="115"/>
      <c r="F40" s="115"/>
      <c r="G40" s="115"/>
      <c r="H40" s="115"/>
      <c r="I40" s="199" t="s">
        <v>53</v>
      </c>
      <c r="J40" s="158">
        <f>J38-J39</f>
        <v>63111.729999999981</v>
      </c>
      <c r="K40" s="159">
        <f>K38-K39</f>
        <v>62039</v>
      </c>
      <c r="L40" s="115"/>
      <c r="M40" s="100"/>
    </row>
    <row r="41" spans="1:13" x14ac:dyDescent="0.2">
      <c r="A41" s="103"/>
      <c r="B41" s="184" t="s">
        <v>54</v>
      </c>
      <c r="C41" s="184"/>
      <c r="D41" s="184"/>
      <c r="E41" s="102"/>
      <c r="F41" s="115"/>
      <c r="G41" s="115"/>
      <c r="H41" s="115"/>
      <c r="I41" s="197" t="s">
        <v>55</v>
      </c>
      <c r="J41" s="122">
        <f>'[1]ספר לבן'!C88</f>
        <v>820</v>
      </c>
      <c r="K41" s="126">
        <f>'[1]ספר לבן'!D88</f>
        <v>3249</v>
      </c>
      <c r="L41" s="115"/>
      <c r="M41" s="100"/>
    </row>
    <row r="42" spans="1:13" ht="15" thickBot="1" x14ac:dyDescent="0.25">
      <c r="A42" s="100"/>
      <c r="B42" s="153"/>
      <c r="C42" s="205">
        <f>J10</f>
        <v>2019</v>
      </c>
      <c r="D42" s="205">
        <f>K10</f>
        <v>2018</v>
      </c>
      <c r="E42" s="115"/>
      <c r="F42" s="115"/>
      <c r="G42" s="115"/>
      <c r="H42" s="115"/>
      <c r="I42" s="202" t="s">
        <v>56</v>
      </c>
      <c r="J42" s="160">
        <f>J40+J41</f>
        <v>63931.729999999981</v>
      </c>
      <c r="K42" s="161">
        <f>K40+K41</f>
        <v>65288</v>
      </c>
      <c r="L42" s="115"/>
      <c r="M42" s="100"/>
    </row>
    <row r="43" spans="1:13" ht="51.75" thickTop="1" x14ac:dyDescent="0.2">
      <c r="A43" s="100"/>
      <c r="B43" s="195" t="s">
        <v>57</v>
      </c>
      <c r="C43" s="116">
        <f>'[1]טופס 3'!$G$34</f>
        <v>-193</v>
      </c>
      <c r="D43" s="121">
        <f>'[1]טופס 3'!$I$34</f>
        <v>9867</v>
      </c>
      <c r="E43" s="115"/>
      <c r="F43" s="115"/>
      <c r="G43" s="115"/>
      <c r="H43" s="115"/>
      <c r="I43" s="197" t="s">
        <v>58</v>
      </c>
      <c r="J43" s="162">
        <f>'[1]נספח 2 לטופס 1 - פירוט ד'!$D$36</f>
        <v>9.4138821504030051E-2</v>
      </c>
      <c r="K43" s="163">
        <f>'[1]נספח 2 לטופס 1 - פירוט ד'!$F$36</f>
        <v>8.2253769624099457E-2</v>
      </c>
      <c r="L43" s="115"/>
      <c r="M43" s="100"/>
    </row>
    <row r="44" spans="1:13" ht="38.25" x14ac:dyDescent="0.2">
      <c r="A44" s="100"/>
      <c r="B44" s="195" t="s">
        <v>59</v>
      </c>
      <c r="C44" s="122">
        <f>'[1]טופס 3'!$G$18</f>
        <v>62850</v>
      </c>
      <c r="D44" s="126">
        <f>'[1]טופס 3'!$I$18</f>
        <v>35674</v>
      </c>
      <c r="E44" s="115"/>
      <c r="F44" s="115"/>
      <c r="G44" s="115"/>
      <c r="H44" s="115"/>
      <c r="I44" s="197" t="s">
        <v>60</v>
      </c>
      <c r="J44" s="162">
        <f>'[1]נספח 2 לטופס 1 - פירוט ד'!$D$37</f>
        <v>0.91360185408892236</v>
      </c>
      <c r="K44" s="163">
        <f>'[1]נספח 2 לטופס 1 - פירוט ד'!$F$37</f>
        <v>0.90062733129874539</v>
      </c>
      <c r="L44" s="115"/>
      <c r="M44" s="100"/>
    </row>
    <row r="45" spans="1:13" ht="38.25" x14ac:dyDescent="0.2">
      <c r="A45" s="100"/>
      <c r="B45" s="195" t="s">
        <v>61</v>
      </c>
      <c r="C45" s="122">
        <f>'[1]טופס 3'!$G$27</f>
        <v>39803</v>
      </c>
      <c r="D45" s="126">
        <f>'[1]טופס 3'!$I$27</f>
        <v>45734</v>
      </c>
      <c r="E45" s="164"/>
      <c r="F45" s="115"/>
      <c r="G45" s="115"/>
      <c r="H45" s="115"/>
      <c r="I45" s="197" t="s">
        <v>62</v>
      </c>
      <c r="J45" s="162">
        <f>'[1]נספח 2 לטופס 1 - פירוט ד'!$D$38</f>
        <v>0.49286963394483818</v>
      </c>
      <c r="K45" s="163">
        <f>'[1]נספח 2 לטופס 1 - פירוט ד'!$F$38</f>
        <v>0.48383849309027982</v>
      </c>
      <c r="L45" s="115"/>
      <c r="M45" s="100"/>
    </row>
    <row r="46" spans="1:13" ht="38.25" x14ac:dyDescent="0.2">
      <c r="A46" s="100"/>
      <c r="B46" s="195" t="s">
        <v>63</v>
      </c>
      <c r="C46" s="127">
        <f>C43+C44-C45</f>
        <v>22854</v>
      </c>
      <c r="D46" s="128">
        <f>D43+D44-D45</f>
        <v>-193</v>
      </c>
      <c r="E46" s="115"/>
      <c r="F46" s="115"/>
      <c r="G46" s="115"/>
      <c r="H46" s="115"/>
      <c r="I46" s="201" t="s">
        <v>64</v>
      </c>
      <c r="J46" s="165">
        <f>IF('[1]נתונים לנספח 2 לטופס 1'!$D$26=0,0,('[1]נתונים לנספח 2 לטופס 1'!$D$27/'[1]נתונים לנספח 2 לטופס 1'!$D$26)*1000)</f>
        <v>41.431034482758626</v>
      </c>
      <c r="K46" s="166">
        <f>IF('[1]נתונים לנספח 2 לטופס 1'!$E$26=0,0,('[1]נתונים לנספח 2 לטופס 1'!$E$27/'[1]נתונים לנספח 2 לטופס 1'!$E$26)*1000)</f>
        <v>41.294225229243281</v>
      </c>
      <c r="L46" s="115"/>
      <c r="M46" s="100"/>
    </row>
    <row r="47" spans="1:13" x14ac:dyDescent="0.2">
      <c r="A47" s="100"/>
      <c r="B47" s="167"/>
      <c r="C47" s="168"/>
      <c r="D47" s="169"/>
      <c r="E47" s="100"/>
      <c r="F47" s="170"/>
      <c r="G47" s="171"/>
      <c r="H47" s="171"/>
      <c r="I47" s="170" t="s">
        <v>65</v>
      </c>
      <c r="J47" s="171"/>
      <c r="K47" s="100"/>
      <c r="L47" s="100"/>
      <c r="M47" s="100"/>
    </row>
    <row r="48" spans="1:13" ht="38.25" x14ac:dyDescent="0.2">
      <c r="A48" s="100"/>
      <c r="B48" s="172" t="str">
        <f>CONCATENATE("*נכון ל",'[1]נתונים משותפים'!E51)</f>
        <v>*נכון לחודש אוקטובר 2019</v>
      </c>
      <c r="C48" s="100"/>
      <c r="D48" s="100"/>
      <c r="E48" s="100"/>
      <c r="F48" s="185" t="str">
        <f>'[1]נתונים כלליים'!$B$8</f>
        <v>תקציב הרשות אושר על ידי משרד הפנים</v>
      </c>
      <c r="G48" s="185"/>
      <c r="H48" s="185"/>
      <c r="I48" s="185"/>
      <c r="J48" s="186"/>
      <c r="K48" s="100"/>
      <c r="L48" s="100"/>
      <c r="M48" s="100"/>
    </row>
    <row r="49" spans="1:13" x14ac:dyDescent="0.2">
      <c r="A49" s="100"/>
      <c r="B49" s="172"/>
      <c r="C49" s="100"/>
      <c r="D49" s="100"/>
      <c r="E49" s="100"/>
      <c r="F49" s="170" t="str">
        <f>IF('[1]נתונים כלליים'!$B$14='[1]נתונים כלליים'!$B$95,"",'[1]נתונים כלליים'!B14)</f>
        <v/>
      </c>
      <c r="G49" s="171"/>
      <c r="H49" s="171"/>
      <c r="I49" s="171"/>
      <c r="J49" s="100"/>
      <c r="K49" s="100"/>
      <c r="L49" s="100"/>
      <c r="M49" s="100"/>
    </row>
    <row r="50" spans="1:13" x14ac:dyDescent="0.2">
      <c r="A50" s="100"/>
      <c r="B50" s="100" t="str">
        <f>+'[1]נתונים כלליים'!$B$47</f>
        <v/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</row>
  </sheetData>
  <mergeCells count="15">
    <mergeCell ref="E1:I1"/>
    <mergeCell ref="E2:I2"/>
    <mergeCell ref="E3:I3"/>
    <mergeCell ref="C5:D5"/>
    <mergeCell ref="C6:D6"/>
    <mergeCell ref="E6:F6"/>
    <mergeCell ref="G6:H6"/>
    <mergeCell ref="B41:D41"/>
    <mergeCell ref="F48:J48"/>
    <mergeCell ref="C7:D7"/>
    <mergeCell ref="E7:F7"/>
    <mergeCell ref="G7:H7"/>
    <mergeCell ref="B9:G9"/>
    <mergeCell ref="I9:K9"/>
    <mergeCell ref="I32:K32"/>
  </mergeCells>
  <conditionalFormatting sqref="B10:M30 B33:M48 C32:D32 B31:D31 F31:M32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A4" location="'תוכן הענינים'!A1" tooltip="לחץ להצגת גליון תוכן הענינים" display="הצג תוכן ענינים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דוח לתושב</vt:lpstr>
      <vt:lpstr>צבעוני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יהודית אמיר-גזברית</cp:lastModifiedBy>
  <dcterms:created xsi:type="dcterms:W3CDTF">2021-05-06T12:21:52Z</dcterms:created>
  <dcterms:modified xsi:type="dcterms:W3CDTF">2021-07-19T09:46:44Z</dcterms:modified>
</cp:coreProperties>
</file>